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_rels/sheet1.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tables/table1.xml" ContentType="application/vnd.openxmlformats-officedocument.spreadsheetml.table+xml"/>
  <Override PartName="/xl/tables/table2.xml" ContentType="application/vnd.openxmlformats-officedocument.spreadsheetml.table+xml"/>
  <Override PartName="/xl/sharedStrings.xml" ContentType="application/vnd.openxmlformats-officedocument.spreadsheetml.sharedStrings+xml"/>
  <Override PartName="/xl/media/image9.png" ContentType="image/png"/>
  <Override PartName="/xl/media/image10.png" ContentType="image/png"/>
  <Override PartName="/xl/media/image11.jpeg" ContentType="image/jpeg"/>
  <Override PartName="/xl/media/image12.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Difficulty Sheet" sheetId="1" state="visible" r:id="rId2"/>
    <sheet name="Compilation Guide" sheetId="2" state="visible" r:id="rId3"/>
    <sheet name="Cat" sheetId="3" state="hidden" r:id="rId4"/>
    <sheet name="Nation" sheetId="4" state="hidden" r:id="rId5"/>
    <sheet name="Versions" sheetId="5" state="visible" r:id="rId6"/>
    <sheet name="CoP" sheetId="6" state="visible" r:id="rId7"/>
    <sheet name="Formulas" sheetId="7" state="hidden" r:id="rId8"/>
    <sheet name="Experiments" sheetId="8" state="hidden" r:id="rId9"/>
    <sheet name="CatFormulas" sheetId="9" state="hidden" r:id="rId10"/>
  </sheets>
  <definedNames>
    <definedName function="false" hidden="false" localSheetId="0" name="_xlnm.Print_Area" vbProcedure="false">'Difficulty Sheet'!$B$1:$P$35</definedName>
    <definedName function="false" hidden="false" name="AthleteCat" vbProcedure="false">'Difficulty Sheet'!$I$4</definedName>
    <definedName function="false" hidden="false" name="AthleteCountry" vbProcedure="false">'Difficulty Sheet'!$E$4</definedName>
    <definedName function="false" hidden="false" name="AthleteName" vbProcedure="false">'Difficulty Sheet'!$E$2</definedName>
    <definedName function="false" hidden="false" name="AthleteSurname" vbProcedure="false">'Difficulty Sheet'!$I$2</definedName>
    <definedName function="false" hidden="false" name="BC123List" vbProcedure="false">Formulas!$O$22</definedName>
    <definedName function="false" hidden="false" name="BC234List" vbProcedure="false">Formulas!$P$22</definedName>
    <definedName function="false" hidden="false" name="BC345List" vbProcedure="false">Formulas!$Q$22</definedName>
    <definedName function="false" hidden="false" name="BC456List" vbProcedure="false">Formulas!$R$22</definedName>
    <definedName function="false" hidden="false" name="BC567List" vbProcedure="false">Formulas!$S$22</definedName>
    <definedName function="false" hidden="false" name="BC678List" vbProcedure="false">Formulas!$T$22</definedName>
    <definedName function="false" hidden="false" name="BC789List" vbProcedure="false">Formulas!$U$22</definedName>
    <definedName function="false" hidden="false" name="BC890List" vbProcedure="false">Formulas!$V$22</definedName>
    <definedName function="false" hidden="false" name="BCSelection" vbProcedure="false">Formulas!$N$22</definedName>
    <definedName function="false" hidden="false" name="CatDoubles" vbProcedure="false">Cat!$O$2:$O$85</definedName>
    <definedName function="false" hidden="false" name="CatExtraCombo" vbProcedure="false">Cat!$K$2:$K$85</definedName>
    <definedName function="false" hidden="false" name="catMaxAge" vbProcedure="false">Cat!$N$2:$N$85</definedName>
    <definedName function="false" hidden="false" name="catMinAge" vbProcedure="false">Cat!$M$2:$M$85</definedName>
    <definedName function="false" hidden="false" name="catNames" vbProcedure="false">Cat!$A$2:$A$85</definedName>
    <definedName function="false" hidden="false" name="CatNOFCombos" vbProcedure="false">Cat!$J$2:$J$85</definedName>
    <definedName function="false" hidden="false" name="CatNOFElements" vbProcedure="false">Cat!$B$2:$B$85</definedName>
    <definedName function="false" hidden="false" name="catSlugs" vbProcedure="false">Cat!$G$2:$G$85</definedName>
    <definedName function="false" hidden="false" name="catTrios" vbProcedure="false">Cat!$P$2:$P$85</definedName>
    <definedName function="false" hidden="false" name="Cat_ExtraElements" vbProcedure="false">Cat!$C$2:$C$85</definedName>
    <definedName function="false" hidden="false" name="Combo01" vbProcedure="false">'Difficulty Sheet'!$L$9</definedName>
    <definedName function="false" hidden="false" name="Combo02" vbProcedure="false">'Difficulty Sheet'!$L$11</definedName>
    <definedName function="false" hidden="false" name="Combo03" vbProcedure="false">'Difficulty Sheet'!$L$13</definedName>
    <definedName function="false" hidden="false" name="Combo04" vbProcedure="false">'Difficulty Sheet'!$L$15</definedName>
    <definedName function="false" hidden="false" name="Combo05" vbProcedure="false">'Difficulty Sheet'!$L$17</definedName>
    <definedName function="false" hidden="false" name="Combo06" vbProcedure="false">'Difficulty Sheet'!$L$19</definedName>
    <definedName function="false" hidden="false" name="Combo07" vbProcedure="false">'Difficulty Sheet'!$L$21</definedName>
    <definedName function="false" hidden="false" name="Combo08" vbProcedure="false">'Difficulty Sheet'!$L$23</definedName>
    <definedName function="false" hidden="false" name="Combo09" vbProcedure="false">'Difficulty Sheet'!$L$25</definedName>
    <definedName function="false" hidden="false" name="Combo12" vbProcedure="false">'Difficulty Sheet'!$N$9</definedName>
    <definedName function="false" hidden="false" name="Combo23" vbProcedure="false">'Difficulty Sheet'!$N$11</definedName>
    <definedName function="false" hidden="false" name="Combo34" vbProcedure="false">'Difficulty Sheet'!$N$13</definedName>
    <definedName function="false" hidden="false" name="Combo45" vbProcedure="false">'Difficulty Sheet'!$N$15</definedName>
    <definedName function="false" hidden="false" name="Combo56" vbProcedure="false">'Difficulty Sheet'!$N$17</definedName>
    <definedName function="false" hidden="false" name="Combo67" vbProcedure="false">'Difficulty Sheet'!$N$19</definedName>
    <definedName function="false" hidden="false" name="Combo78" vbProcedure="false">'Difficulty Sheet'!$N$21</definedName>
    <definedName function="false" hidden="false" name="Combo89" vbProcedure="false">'Difficulty Sheet'!$N$23</definedName>
    <definedName function="false" hidden="false" name="Combo90" vbProcedure="false">'Difficulty Sheet'!$N$25</definedName>
    <definedName function="false" hidden="false" name="ComboCheck12" vbProcedure="false">Formulas!$H$6</definedName>
    <definedName function="false" hidden="false" name="ComboCheck23" vbProcedure="false">Formulas!$H$7</definedName>
    <definedName function="false" hidden="false" name="ComboCheck34" vbProcedure="false">Formulas!$H$8</definedName>
    <definedName function="false" hidden="false" name="ComboCheck45" vbProcedure="false">Formulas!$H$9</definedName>
    <definedName function="false" hidden="false" name="ComboCheck56" vbProcedure="false">Formulas!$H$10</definedName>
    <definedName function="false" hidden="false" name="ComboCheck67" vbProcedure="false">Formulas!$H$11</definedName>
    <definedName function="false" hidden="false" name="ComboCheck78" vbProcedure="false">Formulas!$H$12</definedName>
    <definedName function="false" hidden="false" name="ComboCheck89" vbProcedure="false">Formulas!$H$13</definedName>
    <definedName function="false" hidden="false" name="ComboCheck90" vbProcedure="false">Formulas!$H$14</definedName>
    <definedName function="false" hidden="false" name="CoPCBRF" vbProcedure="false">CoP!$F$2:$F$1228</definedName>
    <definedName function="false" hidden="false" name="CoPCodes" vbProcedure="false">CoP!$C$2:$C$1228</definedName>
    <definedName function="false" hidden="false" name="CoPNames" vbProcedure="false">CoP!$D$2:$D$1228</definedName>
    <definedName function="false" hidden="false" name="CoPReq" vbProcedure="false">CoP!$E$2:$E$1228</definedName>
    <definedName function="false" hidden="false" name="CoPValues" vbProcedure="false">CoP!$B$2:$B$1228</definedName>
    <definedName function="false" hidden="false" name="DCB_123" vbProcedure="false">Formulas!$H$20</definedName>
    <definedName function="false" hidden="false" name="DCB_234" vbProcedure="false">Formulas!$H$21</definedName>
    <definedName function="false" hidden="false" name="DCB_345" vbProcedure="false">Formulas!$H$22</definedName>
    <definedName function="false" hidden="false" name="DCB_456" vbProcedure="false">Formulas!$H$23</definedName>
    <definedName function="false" hidden="false" name="DCB_567" vbProcedure="false">Formulas!$H$24</definedName>
    <definedName function="false" hidden="false" name="DCB_678" vbProcedure="false">Formulas!$H$25</definedName>
    <definedName function="false" hidden="false" name="DCB_789" vbProcedure="false">Formulas!$H$26</definedName>
    <definedName function="false" hidden="false" name="DCB_890" vbProcedure="false">Formulas!$H$27</definedName>
    <definedName function="false" hidden="false" name="DCB_Tot" vbProcedure="false">Formulas!$H$28</definedName>
    <definedName function="false" hidden="false" name="Declared01" vbProcedure="false">'Difficulty Sheet'!$C$9</definedName>
    <definedName function="false" hidden="false" name="Declared02" vbProcedure="false">'Difficulty Sheet'!$C$11</definedName>
    <definedName function="false" hidden="false" name="Declared03" vbProcedure="false">'Difficulty Sheet'!$C$13</definedName>
    <definedName function="false" hidden="false" name="Declared04" vbProcedure="false">'Difficulty Sheet'!$C$15</definedName>
    <definedName function="false" hidden="false" name="Declared05" vbProcedure="false">'Difficulty Sheet'!$C$17</definedName>
    <definedName function="false" hidden="false" name="Declared06" vbProcedure="false">'Difficulty Sheet'!$C$19</definedName>
    <definedName function="false" hidden="false" name="Declared07" vbProcedure="false">'Difficulty Sheet'!$C$21</definedName>
    <definedName function="false" hidden="false" name="Declared08" vbProcedure="false">'Difficulty Sheet'!$C$23</definedName>
    <definedName function="false" hidden="false" name="Declared09" vbProcedure="false">'Difficulty Sheet'!$C$25</definedName>
    <definedName function="false" hidden="false" name="Declared10" vbProcedure="false">'Difficulty Sheet'!$C$27</definedName>
    <definedName function="false" hidden="false" name="DecName01" vbProcedure="false">Formulas!$D$37</definedName>
    <definedName function="false" hidden="false" name="DecName02" vbProcedure="false">Formulas!$D$41</definedName>
    <definedName function="false" hidden="false" name="DecName03" vbProcedure="false">Formulas!$D$45</definedName>
    <definedName function="false" hidden="false" name="DecName04" vbProcedure="false">Formulas!$D$49</definedName>
    <definedName function="false" hidden="false" name="DecName05" vbProcedure="false">Formulas!$D$53</definedName>
    <definedName function="false" hidden="false" name="DecName06" vbProcedure="false">Formulas!$H$36</definedName>
    <definedName function="false" hidden="false" name="DecName07" vbProcedure="false">Formulas!$H$40</definedName>
    <definedName function="false" hidden="false" name="DecName08" vbProcedure="false">Formulas!$H$44</definedName>
    <definedName function="false" hidden="false" name="DecName09" vbProcedure="false">Formulas!$H$48</definedName>
    <definedName function="false" hidden="false" name="DecName10" vbProcedure="false">Formulas!$H$52</definedName>
    <definedName function="false" hidden="false" name="DecReq01" vbProcedure="false">Formulas!$D$38</definedName>
    <definedName function="false" hidden="false" name="DecReq02" vbProcedure="false">Formulas!$D$42</definedName>
    <definedName function="false" hidden="false" name="DecReq03" vbProcedure="false">Formulas!$D$46</definedName>
    <definedName function="false" hidden="false" name="DecReq04" vbProcedure="false">Formulas!$D$50</definedName>
    <definedName function="false" hidden="false" name="DecReq05" vbProcedure="false">Formulas!$D$54</definedName>
    <definedName function="false" hidden="false" name="DecReq06" vbProcedure="false">Formulas!$H$37</definedName>
    <definedName function="false" hidden="false" name="DecReq07" vbProcedure="false">Formulas!$H$41</definedName>
    <definedName function="false" hidden="false" name="DecReq08" vbProcedure="false">Formulas!$H$45</definedName>
    <definedName function="false" hidden="false" name="DecReq09" vbProcedure="false">Formulas!$H$49</definedName>
    <definedName function="false" hidden="false" name="DecReq10" vbProcedure="false">Formulas!$H$53</definedName>
    <definedName function="false" hidden="false" name="DecValue01" vbProcedure="false">Formulas!$D$36</definedName>
    <definedName function="false" hidden="false" name="DecValue02" vbProcedure="false">Formulas!$D$40</definedName>
    <definedName function="false" hidden="false" name="DecValue03" vbProcedure="false">Formulas!$D$44</definedName>
    <definedName function="false" hidden="false" name="DecValue04" vbProcedure="false">Formulas!$D$48</definedName>
    <definedName function="false" hidden="false" name="DecValue05" vbProcedure="false">Formulas!$D$52</definedName>
    <definedName function="false" hidden="false" name="DecValue06" vbProcedure="false">Formulas!$H$35</definedName>
    <definedName function="false" hidden="false" name="DecValue07" vbProcedure="false">Formulas!$H$39</definedName>
    <definedName function="false" hidden="false" name="DecValue08" vbProcedure="false">Formulas!$H$43</definedName>
    <definedName function="false" hidden="false" name="DecValue09" vbProcedure="false">Formulas!$H$47</definedName>
    <definedName function="false" hidden="false" name="DecValue10" vbProcedure="false">Formulas!$H$51</definedName>
    <definedName function="false" hidden="false" name="DSVersion" vbProcedure="false">Formulas!$D$31</definedName>
    <definedName function="false" hidden="false" name="filename" vbProcedure="false">Formulas!$D$12</definedName>
    <definedName function="false" hidden="false" name="howManyCombo" vbProcedure="false">Formulas!$H$16</definedName>
    <definedName function="false" hidden="false" name="howManyElements" vbProcedure="false">Formulas!$H$17</definedName>
    <definedName function="false" hidden="false" name="isBC_123" vbProcedure="false">'Difficulty Sheet'!$O$9</definedName>
    <definedName function="false" hidden="false" name="isBC_234" vbProcedure="false">'Difficulty Sheet'!$O$11</definedName>
    <definedName function="false" hidden="false" name="isBC_345" vbProcedure="false">'Difficulty Sheet'!$O$13</definedName>
    <definedName function="false" hidden="false" name="isBC_456" vbProcedure="false">'Difficulty Sheet'!$O$15</definedName>
    <definedName function="false" hidden="false" name="isBC_567" vbProcedure="false">'Difficulty Sheet'!$O$17</definedName>
    <definedName function="false" hidden="false" name="isBC_678" vbProcedure="false">'Difficulty Sheet'!$O$19</definedName>
    <definedName function="false" hidden="false" name="isBC_789" vbProcedure="false">'Difficulty Sheet'!$O$21</definedName>
    <definedName function="false" hidden="false" name="isBC_890" vbProcedure="false">'Difficulty Sheet'!$O$23</definedName>
    <definedName function="false" hidden="false" name="isCorrectCombo" vbProcedure="false">Formulas!$H$15</definedName>
    <definedName function="false" hidden="false" name="isCorrectDCB" vbProcedure="false">Formulas!$H$29</definedName>
    <definedName function="false" hidden="false" name="isDoubles" vbProcedure="false">Formulas!$D$25</definedName>
    <definedName function="false" hidden="false" name="isSingle" vbProcedure="false">Formulas!$D$27</definedName>
    <definedName function="false" hidden="false" name="isTooMuchElements" vbProcedure="false">Formulas!$D$23</definedName>
    <definedName function="false" hidden="false" name="isTrios" vbProcedure="false">Formulas!$D$26</definedName>
    <definedName function="false" hidden="false" name="labelAthlete1" vbProcedure="false">Formulas!$D$5</definedName>
    <definedName function="false" hidden="false" name="labelAthlete2" vbProcedure="false">Formulas!$D$6</definedName>
    <definedName function="false" hidden="false" name="labelAthlete23" vbProcedure="false">Formulas!$D$7</definedName>
    <definedName function="false" hidden="false" name="labelAthleteName" vbProcedure="false">Formulas!$D$3</definedName>
    <definedName function="false" hidden="false" name="labelAthleteSurname" vbProcedure="false">Formulas!$D$4</definedName>
    <definedName function="false" hidden="false" name="labelCatNotSelected" vbProcedure="false">Formulas!$D$2</definedName>
    <definedName function="false" hidden="false" name="lastDeclared" vbProcedure="false">Formulas!$D$21</definedName>
    <definedName function="false" hidden="false" name="msgCombo" vbProcedure="false">Formulas!$D$17</definedName>
    <definedName function="false" hidden="false" name="msgDCB" vbProcedure="false">Formulas!$D$16</definedName>
    <definedName function="false" hidden="false" name="msgGeneral" vbProcedure="false">Formulas!$D$18</definedName>
    <definedName function="false" hidden="false" name="nationCode" vbProcedure="false">Nation!$B$2:$B$251</definedName>
    <definedName function="false" hidden="false" name="nationNames" vbProcedure="false">Nation!$A$2:$A$251</definedName>
    <definedName function="false" hidden="false" name="pdfFile" vbProcedure="false">Formulas!$D$13</definedName>
    <definedName function="false" hidden="false" name="stringCat" vbProcedure="false">Formulas!$D$11</definedName>
    <definedName function="false" hidden="false" name="stringMSG" vbProcedure="false">Formulas!$D$15</definedName>
    <definedName function="false" hidden="false" name="stringName" vbProcedure="false">Formulas!$D$9</definedName>
    <definedName function="false" hidden="false" name="stringNation" vbProcedure="false">Formulas!$D$8</definedName>
    <definedName function="false" hidden="false" name="stringSurname" vbProcedure="false">Formulas!$D$10</definedName>
    <definedName function="false" hidden="false" name="totalCombo" vbProcedure="false">Formulas!$H$2</definedName>
    <definedName function="false" hidden="false" name="totalDeclared" vbProcedure="false">Formulas!$H$3</definedName>
    <definedName function="false" hidden="false" name="totalFinal" vbProcedure="false">Formulas!$H$4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<sst xmlns="http://schemas.openxmlformats.org/spreadsheetml/2006/main" count="6099" uniqueCount="3585">
  <si>
    <t xml:space="preserve">Elements Difficulty List</t>
  </si>
  <si>
    <t xml:space="preserve">Country</t>
  </si>
  <si>
    <t xml:space="preserve">Category:</t>
  </si>
  <si>
    <t xml:space="preserve">Competition Name &amp; Date:</t>
  </si>
  <si>
    <t xml:space="preserve">N°</t>
  </si>
  <si>
    <t xml:space="preserve">CODE</t>
  </si>
  <si>
    <t xml:space="preserve">DESCRIPTION</t>
  </si>
  <si>
    <t xml:space="preserve">VALUE</t>
  </si>
  <si>
    <t xml:space="preserve">GROUP</t>
  </si>
  <si>
    <t xml:space="preserve">COMBINATION</t>
  </si>
  <si>
    <t xml:space="preserve">JUDGE ONLY</t>
  </si>
  <si>
    <t xml:space="preserve">TOTAL DIFFICULTY SCORE</t>
  </si>
  <si>
    <t xml:space="preserve">TOTAL DEDUCTIONS (Judges only)</t>
  </si>
  <si>
    <t xml:space="preserve">RECOGNISED BONUSES (Judges only)</t>
  </si>
  <si>
    <t xml:space="preserve">RISK FACTOR BONUSES (Judges only)</t>
  </si>
  <si>
    <t xml:space="preserve">FINAL SCORE (Judges only)</t>
  </si>
  <si>
    <t xml:space="preserve">Difficulty sheet &amp; MP3 filename</t>
  </si>
  <si>
    <t xml:space="preserve">(copy &amp; paste the "blue" cell)</t>
  </si>
  <si>
    <t xml:space="preserve">EN</t>
  </si>
  <si>
    <t xml:space="preserve">Compilation guide</t>
  </si>
  <si>
    <r>
      <rPr>
        <sz val="12"/>
        <color rgb="FF000000"/>
        <rFont val="Calibri"/>
        <family val="2"/>
        <charset val="1"/>
      </rPr>
      <t xml:space="preserve">You need to fill only the cell look this one (same background), included the value of the combination (1 point for a "standard" Combo, 2 points for the "</t>
    </r>
    <r>
      <rPr>
        <b val="true"/>
        <sz val="12"/>
        <color rgb="FF000000"/>
        <rFont val="Calibri"/>
        <family val="2"/>
        <charset val="1"/>
      </rPr>
      <t xml:space="preserve">Super Bonus</t>
    </r>
    <r>
      <rPr>
        <sz val="12"/>
        <color rgb="FF000000"/>
        <rFont val="Calibri"/>
        <family val="2"/>
        <charset val="1"/>
      </rPr>
      <t xml:space="preserve">")</t>
    </r>
  </si>
  <si>
    <r>
      <rPr>
        <sz val="12"/>
        <color rgb="FF000000"/>
        <rFont val="Calibri"/>
        <family val="2"/>
        <charset val="1"/>
      </rPr>
      <t xml:space="preserve">In the cell look this one (same background) you set your "</t>
    </r>
    <r>
      <rPr>
        <b val="true"/>
        <sz val="12"/>
        <color rgb="FF000000"/>
        <rFont val="Calibri"/>
        <family val="2"/>
        <charset val="1"/>
      </rPr>
      <t xml:space="preserve">Bonus Connection</t>
    </r>
    <r>
      <rPr>
        <sz val="12"/>
        <color rgb="FF000000"/>
        <rFont val="Calibri"/>
        <family val="2"/>
        <charset val="1"/>
      </rPr>
      <t xml:space="preserve">": </t>
    </r>
    <r>
      <rPr>
        <i val="true"/>
        <sz val="12"/>
        <color rgb="FF000000"/>
        <rFont val="Calibri"/>
        <family val="2"/>
        <charset val="1"/>
      </rPr>
      <t xml:space="preserve">Bonus Connections means the declaration of three consecutive elements, which are already declared as two
single bonuses, but if completed correctly, will receive an additional 1 bonus point</t>
    </r>
  </si>
  <si>
    <r>
      <rPr>
        <sz val="12"/>
        <color rgb="FF000000"/>
        <rFont val="Calibri"/>
        <family val="2"/>
        <charset val="1"/>
      </rPr>
      <t xml:space="preserve">Excluded "</t>
    </r>
    <r>
      <rPr>
        <i val="true"/>
        <sz val="12"/>
        <color rgb="FF000000"/>
        <rFont val="Calibri"/>
        <family val="2"/>
        <charset val="1"/>
      </rPr>
      <t xml:space="preserve">Athlete Name</t>
    </r>
    <r>
      <rPr>
        <sz val="12"/>
        <color rgb="FF000000"/>
        <rFont val="Calibri"/>
        <family val="2"/>
        <charset val="1"/>
      </rPr>
      <t xml:space="preserve">", "</t>
    </r>
    <r>
      <rPr>
        <i val="true"/>
        <sz val="12"/>
        <color rgb="FF000000"/>
        <rFont val="Calibri"/>
        <family val="2"/>
        <charset val="1"/>
      </rPr>
      <t xml:space="preserve">Athlete Surname</t>
    </r>
    <r>
      <rPr>
        <sz val="12"/>
        <color rgb="FF000000"/>
        <rFont val="Calibri"/>
        <family val="2"/>
        <charset val="1"/>
      </rPr>
      <t xml:space="preserve">" e "</t>
    </r>
    <r>
      <rPr>
        <i val="true"/>
        <sz val="12"/>
        <color rgb="FF000000"/>
        <rFont val="Calibri"/>
        <family val="2"/>
        <charset val="1"/>
      </rPr>
      <t xml:space="preserve">Competition Name &amp; Date</t>
    </r>
    <r>
      <rPr>
        <sz val="12"/>
        <color rgb="FF000000"/>
        <rFont val="Calibri"/>
        <family val="2"/>
        <charset val="1"/>
      </rPr>
      <t xml:space="preserve">" the other cell have a drop-down menù to select the value</t>
    </r>
  </si>
  <si>
    <t xml:space="preserve">Excel calculate automatically the Difficulty Score, included the combination</t>
  </si>
  <si>
    <r>
      <rPr>
        <sz val="12"/>
        <color rgb="FF000000"/>
        <rFont val="Calibri"/>
        <family val="2"/>
        <charset val="1"/>
      </rPr>
      <t xml:space="preserve">For </t>
    </r>
    <r>
      <rPr>
        <b val="true"/>
        <sz val="12"/>
        <color rgb="FF000000"/>
        <rFont val="Calibri"/>
        <family val="2"/>
        <charset val="1"/>
      </rPr>
      <t xml:space="preserve">Doubles</t>
    </r>
    <r>
      <rPr>
        <sz val="12"/>
        <color rgb="FF000000"/>
        <rFont val="Calibri"/>
        <family val="2"/>
        <charset val="1"/>
      </rPr>
      <t xml:space="preserve"> insert the name of the athletes following the istruction: in the first spot insert the information about the </t>
    </r>
    <r>
      <rPr>
        <b val="true"/>
        <sz val="12"/>
        <color rgb="FF000000"/>
        <rFont val="Calibri"/>
        <family val="2"/>
        <charset val="1"/>
      </rPr>
      <t xml:space="preserve">Athlete 1</t>
    </r>
    <r>
      <rPr>
        <sz val="12"/>
        <color rgb="FF000000"/>
        <rFont val="Calibri"/>
        <family val="2"/>
        <charset val="1"/>
      </rPr>
      <t xml:space="preserve"> and in the second spot insert the information about the </t>
    </r>
    <r>
      <rPr>
        <b val="true"/>
        <sz val="12"/>
        <color rgb="FF000000"/>
        <rFont val="Calibri"/>
        <family val="2"/>
        <charset val="1"/>
      </rPr>
      <t xml:space="preserve">Ahlete 2</t>
    </r>
  </si>
  <si>
    <r>
      <rPr>
        <sz val="12"/>
        <color rgb="FF000000"/>
        <rFont val="Calibri"/>
        <family val="2"/>
        <charset val="1"/>
      </rPr>
      <t xml:space="preserve">For </t>
    </r>
    <r>
      <rPr>
        <b val="true"/>
        <sz val="12"/>
        <color rgb="FF000000"/>
        <rFont val="Calibri"/>
        <family val="2"/>
        <charset val="1"/>
      </rPr>
      <t xml:space="preserve">Trios</t>
    </r>
    <r>
      <rPr>
        <sz val="12"/>
        <color rgb="FF000000"/>
        <rFont val="Calibri"/>
        <family val="2"/>
        <charset val="1"/>
      </rPr>
      <t xml:space="preserve"> I suggest to insert the athlete's surname only and follow the istruction: in the first spot insert the</t>
    </r>
    <r>
      <rPr>
        <b val="true"/>
        <sz val="12"/>
        <color rgb="FF000000"/>
        <rFont val="Calibri"/>
        <family val="2"/>
        <charset val="1"/>
      </rPr>
      <t xml:space="preserve"> Atlhete 1</t>
    </r>
    <r>
      <rPr>
        <sz val="12"/>
        <color rgb="FF000000"/>
        <rFont val="Calibri"/>
        <family val="2"/>
        <charset val="1"/>
      </rPr>
      <t xml:space="preserve"> surname, in the second spot insert the </t>
    </r>
    <r>
      <rPr>
        <b val="true"/>
        <sz val="12"/>
        <color rgb="FF000000"/>
        <rFont val="Calibri"/>
        <family val="2"/>
        <charset val="1"/>
      </rPr>
      <t xml:space="preserve">Athlete 2</t>
    </r>
    <r>
      <rPr>
        <sz val="12"/>
        <color rgb="FF000000"/>
        <rFont val="Calibri"/>
        <family val="2"/>
        <charset val="1"/>
      </rPr>
      <t xml:space="preserve"> and </t>
    </r>
    <r>
      <rPr>
        <b val="true"/>
        <sz val="12"/>
        <color rgb="FF000000"/>
        <rFont val="Calibri"/>
        <family val="2"/>
        <charset val="1"/>
      </rPr>
      <t xml:space="preserve">Athlete 3</t>
    </r>
    <r>
      <rPr>
        <sz val="12"/>
        <color rgb="FF000000"/>
        <rFont val="Calibri"/>
        <family val="2"/>
        <charset val="1"/>
      </rPr>
      <t xml:space="preserve"> surnames</t>
    </r>
  </si>
  <si>
    <t xml:space="preserve">If you found any error on this document please write quickly to the competion host</t>
  </si>
  <si>
    <r>
      <rPr>
        <sz val="12"/>
        <color rgb="FF000000"/>
        <rFont val="Calibri"/>
        <family val="2"/>
        <charset val="1"/>
      </rPr>
      <t xml:space="preserve">This document use the </t>
    </r>
    <r>
      <rPr>
        <b val="true"/>
        <sz val="12"/>
        <color rgb="FF000000"/>
        <rFont val="Calibri"/>
        <family val="2"/>
        <charset val="1"/>
      </rPr>
      <t xml:space="preserve">POSA Code of Points 2026, release in January 2026</t>
    </r>
  </si>
  <si>
    <t xml:space="preserve">The athlete assumes full responsibility for the correct compilation of the Difficulty, especially with regard to the "Super Bonus" and elements that he can declare on the basis of the registration category</t>
  </si>
  <si>
    <t xml:space="preserve">At the top of the document you will find the filename for the PDF file of the Difficulty Sheet and to assign to the MP3 audio file</t>
  </si>
  <si>
    <r>
      <rPr>
        <sz val="12"/>
        <color rgb="FF000000"/>
        <rFont val="Calibri"/>
        <family val="2"/>
        <charset val="1"/>
      </rPr>
      <t xml:space="preserve">Elements with a </t>
    </r>
    <r>
      <rPr>
        <i val="true"/>
        <sz val="12"/>
        <color rgb="FF000000"/>
        <rFont val="Calibri"/>
        <family val="2"/>
        <charset val="1"/>
      </rPr>
      <t xml:space="preserve">Variation</t>
    </r>
    <r>
      <rPr>
        <sz val="12"/>
        <color rgb="FF000000"/>
        <rFont val="Calibri"/>
        <family val="2"/>
        <charset val="1"/>
      </rPr>
      <t xml:space="preserve"> are named with the code of the basic element plus the suffix "</t>
    </r>
    <r>
      <rPr>
        <b val="true"/>
        <sz val="12"/>
        <color rgb="FF000000"/>
        <rFont val="Calibri"/>
        <family val="2"/>
        <charset val="1"/>
      </rPr>
      <t xml:space="preserve">-Var</t>
    </r>
    <r>
      <rPr>
        <sz val="12"/>
        <color rgb="FF000000"/>
        <rFont val="Calibri"/>
        <family val="2"/>
        <charset val="1"/>
      </rPr>
      <t xml:space="preserve">", e.g. "</t>
    </r>
    <r>
      <rPr>
        <b val="true"/>
        <sz val="12"/>
        <color rgb="FF000000"/>
        <rFont val="Calibri"/>
        <family val="2"/>
        <charset val="1"/>
      </rPr>
      <t xml:space="preserve">A162-Var</t>
    </r>
    <r>
      <rPr>
        <sz val="12"/>
        <color rgb="FF000000"/>
        <rFont val="Calibri"/>
        <family val="2"/>
        <charset val="1"/>
      </rPr>
      <t xml:space="preserve">"</t>
    </r>
  </si>
  <si>
    <r>
      <rPr>
        <sz val="12"/>
        <color rgb="FF000000"/>
        <rFont val="Calibri"/>
        <family val="2"/>
        <charset val="1"/>
      </rPr>
      <t xml:space="preserve">Group "</t>
    </r>
    <r>
      <rPr>
        <i val="true"/>
        <sz val="12"/>
        <color rgb="FF000000"/>
        <rFont val="Calibri"/>
        <family val="2"/>
        <charset val="1"/>
      </rPr>
      <t xml:space="preserve">E</t>
    </r>
    <r>
      <rPr>
        <sz val="12"/>
        <color rgb="FF000000"/>
        <rFont val="Calibri"/>
        <family val="2"/>
        <charset val="1"/>
      </rPr>
      <t xml:space="preserve">" elements are named with the code of the base element (groups A and B) plus the suffix "</t>
    </r>
    <r>
      <rPr>
        <b val="true"/>
        <sz val="12"/>
        <color rgb="FF000000"/>
        <rFont val="Calibri"/>
        <family val="2"/>
        <charset val="1"/>
      </rPr>
      <t xml:space="preserve">/E</t>
    </r>
    <r>
      <rPr>
        <sz val="12"/>
        <color rgb="FF000000"/>
        <rFont val="Calibri"/>
        <family val="2"/>
        <charset val="1"/>
      </rPr>
      <t xml:space="preserve">", e.g. "</t>
    </r>
    <r>
      <rPr>
        <b val="true"/>
        <sz val="12"/>
        <color rgb="FF000000"/>
        <rFont val="Calibri"/>
        <family val="2"/>
        <charset val="1"/>
      </rPr>
      <t xml:space="preserve">A125/E</t>
    </r>
    <r>
      <rPr>
        <sz val="12"/>
        <color rgb="FF000000"/>
        <rFont val="Calibri"/>
        <family val="2"/>
        <charset val="1"/>
      </rPr>
      <t xml:space="preserve">"</t>
    </r>
  </si>
  <si>
    <t xml:space="preserve">Name</t>
  </si>
  <si>
    <t xml:space="preserve">NofElem</t>
  </si>
  <si>
    <t xml:space="preserve">Extra allowed</t>
  </si>
  <si>
    <t xml:space="preserve">Element min value</t>
  </si>
  <si>
    <t xml:space="preserve">Element max value</t>
  </si>
  <si>
    <t xml:space="preserve">One higher element allowed</t>
  </si>
  <si>
    <t xml:space="preserve">slug</t>
  </si>
  <si>
    <t xml:space="preserve">GlobalCat</t>
  </si>
  <si>
    <t xml:space="preserve">haveDynamic</t>
  </si>
  <si>
    <t xml:space="preserve">NofCombo</t>
  </si>
  <si>
    <t xml:space="preserve">ExtraCombo</t>
  </si>
  <si>
    <t xml:space="preserve">order</t>
  </si>
  <si>
    <t xml:space="preserve">minAge</t>
  </si>
  <si>
    <t xml:space="preserve">maxAge</t>
  </si>
  <si>
    <t xml:space="preserve">isDouble</t>
  </si>
  <si>
    <t xml:space="preserve">isTrio</t>
  </si>
  <si>
    <t xml:space="preserve">Silver - Junior Varsity </t>
  </si>
  <si>
    <t xml:space="preserve">Yes</t>
  </si>
  <si>
    <t xml:space="preserve">SJV</t>
  </si>
  <si>
    <t xml:space="preserve">ITA</t>
  </si>
  <si>
    <t xml:space="preserve">No</t>
  </si>
  <si>
    <t xml:space="preserve">Silver - Junior Varsity Doubles</t>
  </si>
  <si>
    <t xml:space="preserve">SJVD</t>
  </si>
  <si>
    <t xml:space="preserve">Silver - Junior Varsity Trios</t>
  </si>
  <si>
    <t xml:space="preserve">Silver - Junior A Men </t>
  </si>
  <si>
    <t xml:space="preserve">SJAM</t>
  </si>
  <si>
    <t xml:space="preserve">Silver - Junior A Women </t>
  </si>
  <si>
    <t xml:space="preserve">SJAW</t>
  </si>
  <si>
    <t xml:space="preserve">Silver - Junior A Doubles </t>
  </si>
  <si>
    <t xml:space="preserve">SJAD</t>
  </si>
  <si>
    <t xml:space="preserve">Silver - Junior A Trios</t>
  </si>
  <si>
    <t xml:space="preserve">Silver - Junior B Men </t>
  </si>
  <si>
    <t xml:space="preserve">SJBM</t>
  </si>
  <si>
    <t xml:space="preserve">Silver - Junior B Women </t>
  </si>
  <si>
    <t xml:space="preserve">SJBW</t>
  </si>
  <si>
    <t xml:space="preserve">Silver - Junior B Doubles </t>
  </si>
  <si>
    <t xml:space="preserve">SJBD</t>
  </si>
  <si>
    <t xml:space="preserve">Silver - Junior B Trios</t>
  </si>
  <si>
    <t xml:space="preserve">Silver - Junior Mix Doubles </t>
  </si>
  <si>
    <t xml:space="preserve">SJMixD</t>
  </si>
  <si>
    <t xml:space="preserve">Silver - Senior Men </t>
  </si>
  <si>
    <t xml:space="preserve">SSM</t>
  </si>
  <si>
    <t xml:space="preserve">Silver - Senior Women </t>
  </si>
  <si>
    <t xml:space="preserve">SSW</t>
  </si>
  <si>
    <t xml:space="preserve">Silver - Senior Doubles </t>
  </si>
  <si>
    <t xml:space="preserve">SSD</t>
  </si>
  <si>
    <t xml:space="preserve">Silver - Senior Mix Doubles</t>
  </si>
  <si>
    <t xml:space="preserve">SSMixD</t>
  </si>
  <si>
    <t xml:space="preserve">Silver - Senior Trios</t>
  </si>
  <si>
    <t xml:space="preserve">Silver - Masters 40+ Men </t>
  </si>
  <si>
    <t xml:space="preserve">SM40M</t>
  </si>
  <si>
    <t xml:space="preserve">Silver - Masters 40+ Women </t>
  </si>
  <si>
    <t xml:space="preserve">SM40W</t>
  </si>
  <si>
    <t xml:space="preserve">Silver - Masters 50+ Men </t>
  </si>
  <si>
    <t xml:space="preserve">SM50M</t>
  </si>
  <si>
    <t xml:space="preserve">Silver - Masters 50+ Women </t>
  </si>
  <si>
    <t xml:space="preserve">SM50W</t>
  </si>
  <si>
    <t xml:space="preserve">Gold - Junior Varsity </t>
  </si>
  <si>
    <t xml:space="preserve">GJV</t>
  </si>
  <si>
    <t xml:space="preserve">Gold - Junior Varsity Doubles</t>
  </si>
  <si>
    <t xml:space="preserve">GJVD</t>
  </si>
  <si>
    <t xml:space="preserve">Gold - Junior Varsity Trios</t>
  </si>
  <si>
    <t xml:space="preserve">Gold - Junior A Men </t>
  </si>
  <si>
    <t xml:space="preserve">GJAM</t>
  </si>
  <si>
    <t xml:space="preserve">Gold - Junior A Women </t>
  </si>
  <si>
    <t xml:space="preserve">GJAW</t>
  </si>
  <si>
    <t xml:space="preserve">Gold - Junior A Doubles </t>
  </si>
  <si>
    <t xml:space="preserve">GJAD</t>
  </si>
  <si>
    <t xml:space="preserve">Gold - Junior A Trios</t>
  </si>
  <si>
    <t xml:space="preserve">Gold - Junior B Men </t>
  </si>
  <si>
    <t xml:space="preserve">GJBM</t>
  </si>
  <si>
    <t xml:space="preserve">Gold - Junior B Women </t>
  </si>
  <si>
    <t xml:space="preserve">GJBW</t>
  </si>
  <si>
    <t xml:space="preserve">Gold - Junior B Doubles </t>
  </si>
  <si>
    <t xml:space="preserve">GJBD</t>
  </si>
  <si>
    <t xml:space="preserve">Gold - Junior B Trios</t>
  </si>
  <si>
    <t xml:space="preserve">Gold - Junior Mix Doubles </t>
  </si>
  <si>
    <t xml:space="preserve">GJMixD</t>
  </si>
  <si>
    <t xml:space="preserve">Gold - Senior Men </t>
  </si>
  <si>
    <t xml:space="preserve">GSM</t>
  </si>
  <si>
    <t xml:space="preserve">Gold - Senior Women </t>
  </si>
  <si>
    <t xml:space="preserve">GSW</t>
  </si>
  <si>
    <t xml:space="preserve">Gold - Senior Doubles </t>
  </si>
  <si>
    <t xml:space="preserve">GSD</t>
  </si>
  <si>
    <t xml:space="preserve">Gold - Senior Mix Doubles</t>
  </si>
  <si>
    <t xml:space="preserve">GSMixD</t>
  </si>
  <si>
    <t xml:space="preserve">Gold - Senior Trios</t>
  </si>
  <si>
    <t xml:space="preserve">Gold - Masters 40+ Men </t>
  </si>
  <si>
    <t xml:space="preserve">GM40M</t>
  </si>
  <si>
    <t xml:space="preserve">Gold - Masters 40+ Women </t>
  </si>
  <si>
    <t xml:space="preserve">GM40W</t>
  </si>
  <si>
    <t xml:space="preserve">Gold - Masters 50+ Men </t>
  </si>
  <si>
    <t xml:space="preserve">GM50M</t>
  </si>
  <si>
    <t xml:space="preserve">Gold - Masters 50+ Women </t>
  </si>
  <si>
    <t xml:space="preserve">GM50W</t>
  </si>
  <si>
    <t xml:space="preserve">Amateur  - Junior Varsity </t>
  </si>
  <si>
    <t xml:space="preserve">AJV</t>
  </si>
  <si>
    <t xml:space="preserve">World</t>
  </si>
  <si>
    <t xml:space="preserve">Amateur - Junior Varsity Doubles</t>
  </si>
  <si>
    <t xml:space="preserve">AJVD</t>
  </si>
  <si>
    <t xml:space="preserve">Amateur - Junior Varsity Trios</t>
  </si>
  <si>
    <t xml:space="preserve">AJVT</t>
  </si>
  <si>
    <t xml:space="preserve">Amateur  - Junior A Men </t>
  </si>
  <si>
    <t xml:space="preserve">AJAM</t>
  </si>
  <si>
    <t xml:space="preserve">Amateur  - Junior A Women </t>
  </si>
  <si>
    <t xml:space="preserve">AJAW</t>
  </si>
  <si>
    <t xml:space="preserve">Amateur  - Junior A Doubles </t>
  </si>
  <si>
    <t xml:space="preserve">AJAD</t>
  </si>
  <si>
    <t xml:space="preserve">Amateur - Junior A Trios</t>
  </si>
  <si>
    <t xml:space="preserve">AJAT</t>
  </si>
  <si>
    <t xml:space="preserve">Amateur  - Junior B Men </t>
  </si>
  <si>
    <t xml:space="preserve">AJBM</t>
  </si>
  <si>
    <t xml:space="preserve">Amateur  - Junior B Women </t>
  </si>
  <si>
    <t xml:space="preserve">AJBW</t>
  </si>
  <si>
    <t xml:space="preserve">Amateur  - Junior B Doubles </t>
  </si>
  <si>
    <t xml:space="preserve">AJBD</t>
  </si>
  <si>
    <t xml:space="preserve">Amateur  - Junior B Trios </t>
  </si>
  <si>
    <t xml:space="preserve">Amateur  - Junior Mix Doubles </t>
  </si>
  <si>
    <t xml:space="preserve">AJMixD</t>
  </si>
  <si>
    <t xml:space="preserve">Amateur  - Senior Men </t>
  </si>
  <si>
    <t xml:space="preserve">ASM</t>
  </si>
  <si>
    <t xml:space="preserve">Amateur  - Senior Women </t>
  </si>
  <si>
    <t xml:space="preserve">ASW</t>
  </si>
  <si>
    <t xml:space="preserve">Amateur  - Senior Doubles </t>
  </si>
  <si>
    <t xml:space="preserve">ASD</t>
  </si>
  <si>
    <t xml:space="preserve">Amateur  - Senior Mix Doubles</t>
  </si>
  <si>
    <t xml:space="preserve">ASMixD</t>
  </si>
  <si>
    <t xml:space="preserve">Amateur - Senior Trios</t>
  </si>
  <si>
    <t xml:space="preserve">AST</t>
  </si>
  <si>
    <t xml:space="preserve">Amateur  - Masters 40+ Men </t>
  </si>
  <si>
    <t xml:space="preserve">AM40M</t>
  </si>
  <si>
    <t xml:space="preserve">Amateur  - Masters 40+ Women </t>
  </si>
  <si>
    <t xml:space="preserve">AM40W</t>
  </si>
  <si>
    <t xml:space="preserve">Amateur  - Masters 50+ Men </t>
  </si>
  <si>
    <t xml:space="preserve">AM50M</t>
  </si>
  <si>
    <t xml:space="preserve">Amateur  - Masters 50+ Women </t>
  </si>
  <si>
    <t xml:space="preserve">AM50W</t>
  </si>
  <si>
    <t xml:space="preserve">Competitive - Junior Varsity </t>
  </si>
  <si>
    <t xml:space="preserve">CJV</t>
  </si>
  <si>
    <t xml:space="preserve">Competitive - Junior Varisty Doubles</t>
  </si>
  <si>
    <t xml:space="preserve">CJVD</t>
  </si>
  <si>
    <t xml:space="preserve">Competitive - Junior Varsity Trios</t>
  </si>
  <si>
    <t xml:space="preserve">CJVT</t>
  </si>
  <si>
    <t xml:space="preserve">Competitive - Junior A Men </t>
  </si>
  <si>
    <t xml:space="preserve">CJAM</t>
  </si>
  <si>
    <t xml:space="preserve">Competitive - Junior A Women </t>
  </si>
  <si>
    <t xml:space="preserve">CJAW</t>
  </si>
  <si>
    <t xml:space="preserve">Competitive - Junior A Doubles </t>
  </si>
  <si>
    <t xml:space="preserve">CJAD</t>
  </si>
  <si>
    <t xml:space="preserve">Competitive - Junior A Trios</t>
  </si>
  <si>
    <t xml:space="preserve">Competitive - Junior B Men </t>
  </si>
  <si>
    <t xml:space="preserve">CJBM</t>
  </si>
  <si>
    <t xml:space="preserve">Competitive - Junior B Women </t>
  </si>
  <si>
    <t xml:space="preserve">CJBW</t>
  </si>
  <si>
    <t xml:space="preserve">Competitive - Junior B Doubles </t>
  </si>
  <si>
    <t xml:space="preserve">CJBD</t>
  </si>
  <si>
    <t xml:space="preserve">Competitive - Junior B Trios</t>
  </si>
  <si>
    <t xml:space="preserve">CJBT</t>
  </si>
  <si>
    <t xml:space="preserve">Competitive - Junior Mix Doubles </t>
  </si>
  <si>
    <t xml:space="preserve">CJMixD</t>
  </si>
  <si>
    <t xml:space="preserve">Competitive - Senior Men </t>
  </si>
  <si>
    <t xml:space="preserve">CSM</t>
  </si>
  <si>
    <t xml:space="preserve">Competitive - Senior Women </t>
  </si>
  <si>
    <t xml:space="preserve">CSW</t>
  </si>
  <si>
    <t xml:space="preserve">Competitive - Senior Doubles </t>
  </si>
  <si>
    <t xml:space="preserve">CSD</t>
  </si>
  <si>
    <t xml:space="preserve">Competitive - SeniorMix Doubles</t>
  </si>
  <si>
    <t xml:space="preserve">CSMixD</t>
  </si>
  <si>
    <t xml:space="preserve">Competitive - Senior Trios </t>
  </si>
  <si>
    <t xml:space="preserve">Competitive - Masters 40+ Men </t>
  </si>
  <si>
    <t xml:space="preserve">CM40M</t>
  </si>
  <si>
    <t xml:space="preserve">Competitive - Masters 40+ Women </t>
  </si>
  <si>
    <t xml:space="preserve">CM40W</t>
  </si>
  <si>
    <t xml:space="preserve">Competitive - Masters 50+ Men </t>
  </si>
  <si>
    <t xml:space="preserve">CM50M</t>
  </si>
  <si>
    <t xml:space="preserve">Competitive - Masters 50+ Women </t>
  </si>
  <si>
    <t xml:space="preserve">CM50W</t>
  </si>
  <si>
    <t xml:space="preserve">Code</t>
  </si>
  <si>
    <t xml:space="preserve"> Individual Neutral Athletes</t>
  </si>
  <si>
    <t xml:space="preserve">INA</t>
  </si>
  <si>
    <t xml:space="preserve"> Aruba</t>
  </si>
  <si>
    <t xml:space="preserve">ABW</t>
  </si>
  <si>
    <t xml:space="preserve"> Afghanistan</t>
  </si>
  <si>
    <t xml:space="preserve">AFG</t>
  </si>
  <si>
    <t xml:space="preserve"> Angola</t>
  </si>
  <si>
    <t xml:space="preserve">AGO</t>
  </si>
  <si>
    <t xml:space="preserve"> Anguilla</t>
  </si>
  <si>
    <t xml:space="preserve">AIA</t>
  </si>
  <si>
    <t xml:space="preserve"> Åland Islands</t>
  </si>
  <si>
    <t xml:space="preserve">ALA</t>
  </si>
  <si>
    <t xml:space="preserve"> Albania</t>
  </si>
  <si>
    <t xml:space="preserve">ALB</t>
  </si>
  <si>
    <t xml:space="preserve"> Andorra</t>
  </si>
  <si>
    <t xml:space="preserve">AND</t>
  </si>
  <si>
    <t xml:space="preserve"> United Arab Emirates</t>
  </si>
  <si>
    <t xml:space="preserve">ARE</t>
  </si>
  <si>
    <t xml:space="preserve"> Argentina</t>
  </si>
  <si>
    <t xml:space="preserve">ARG</t>
  </si>
  <si>
    <t xml:space="preserve"> Armenia</t>
  </si>
  <si>
    <t xml:space="preserve">ARM</t>
  </si>
  <si>
    <t xml:space="preserve"> American Samoa</t>
  </si>
  <si>
    <t xml:space="preserve"> Antarctica</t>
  </si>
  <si>
    <t xml:space="preserve">ATA</t>
  </si>
  <si>
    <t xml:space="preserve"> French Southern Territories</t>
  </si>
  <si>
    <t xml:space="preserve">ATF</t>
  </si>
  <si>
    <t xml:space="preserve"> Antigua and Barbuda</t>
  </si>
  <si>
    <t xml:space="preserve">ATG</t>
  </si>
  <si>
    <t xml:space="preserve"> Australia</t>
  </si>
  <si>
    <t xml:space="preserve">AUS</t>
  </si>
  <si>
    <t xml:space="preserve"> Austria</t>
  </si>
  <si>
    <t xml:space="preserve">AUT</t>
  </si>
  <si>
    <t xml:space="preserve"> Azerbaijan</t>
  </si>
  <si>
    <t xml:space="preserve">AZE</t>
  </si>
  <si>
    <t xml:space="preserve"> Burundi</t>
  </si>
  <si>
    <t xml:space="preserve">BDI</t>
  </si>
  <si>
    <t xml:space="preserve"> Belgium</t>
  </si>
  <si>
    <t xml:space="preserve">BEL</t>
  </si>
  <si>
    <t xml:space="preserve"> Benin</t>
  </si>
  <si>
    <t xml:space="preserve">BEN</t>
  </si>
  <si>
    <t xml:space="preserve"> Bonaire, Sint Eustatius and Saba</t>
  </si>
  <si>
    <t xml:space="preserve">BES</t>
  </si>
  <si>
    <t xml:space="preserve"> Burkina Faso</t>
  </si>
  <si>
    <t xml:space="preserve">BFA</t>
  </si>
  <si>
    <t xml:space="preserve"> Bangladesh</t>
  </si>
  <si>
    <t xml:space="preserve">BGD</t>
  </si>
  <si>
    <t xml:space="preserve"> Bulgaria</t>
  </si>
  <si>
    <t xml:space="preserve">BGR</t>
  </si>
  <si>
    <t xml:space="preserve"> Bahrain</t>
  </si>
  <si>
    <t xml:space="preserve">BHR</t>
  </si>
  <si>
    <t xml:space="preserve"> Bahamas</t>
  </si>
  <si>
    <t xml:space="preserve">BHS</t>
  </si>
  <si>
    <t xml:space="preserve"> Bosnia and Herzegovina</t>
  </si>
  <si>
    <t xml:space="preserve">BIH</t>
  </si>
  <si>
    <t xml:space="preserve"> Saint Barthélemy</t>
  </si>
  <si>
    <t xml:space="preserve">BLM</t>
  </si>
  <si>
    <t xml:space="preserve"> Belarus</t>
  </si>
  <si>
    <t xml:space="preserve">BLR</t>
  </si>
  <si>
    <t xml:space="preserve"> Belize</t>
  </si>
  <si>
    <t xml:space="preserve">BLZ</t>
  </si>
  <si>
    <t xml:space="preserve"> Bermuda</t>
  </si>
  <si>
    <t xml:space="preserve">BMU</t>
  </si>
  <si>
    <t xml:space="preserve"> Bolivia (Plurinational State of)</t>
  </si>
  <si>
    <t xml:space="preserve">BOL</t>
  </si>
  <si>
    <t xml:space="preserve"> Brazil</t>
  </si>
  <si>
    <t xml:space="preserve">BRA</t>
  </si>
  <si>
    <t xml:space="preserve"> Barbados</t>
  </si>
  <si>
    <t xml:space="preserve">BRB</t>
  </si>
  <si>
    <t xml:space="preserve"> Brunei Darussalam</t>
  </si>
  <si>
    <t xml:space="preserve">BRN</t>
  </si>
  <si>
    <t xml:space="preserve"> Bhutan</t>
  </si>
  <si>
    <t xml:space="preserve">BTN</t>
  </si>
  <si>
    <t xml:space="preserve"> Bouvet Island</t>
  </si>
  <si>
    <t xml:space="preserve">BVT</t>
  </si>
  <si>
    <t xml:space="preserve"> Botswana</t>
  </si>
  <si>
    <t xml:space="preserve">BWA</t>
  </si>
  <si>
    <t xml:space="preserve"> Central African Republic</t>
  </si>
  <si>
    <t xml:space="preserve">CAF</t>
  </si>
  <si>
    <t xml:space="preserve"> Canada</t>
  </si>
  <si>
    <t xml:space="preserve">CAN</t>
  </si>
  <si>
    <t xml:space="preserve"> Cocos (Keeling) Islands</t>
  </si>
  <si>
    <t xml:space="preserve">CCK</t>
  </si>
  <si>
    <t xml:space="preserve"> Switzerland</t>
  </si>
  <si>
    <t xml:space="preserve">CHE</t>
  </si>
  <si>
    <t xml:space="preserve"> Chile</t>
  </si>
  <si>
    <t xml:space="preserve">CHL</t>
  </si>
  <si>
    <t xml:space="preserve"> China</t>
  </si>
  <si>
    <t xml:space="preserve">CHN</t>
  </si>
  <si>
    <t xml:space="preserve"> Côte d'Ivoire</t>
  </si>
  <si>
    <t xml:space="preserve">CIV</t>
  </si>
  <si>
    <t xml:space="preserve"> Cameroon</t>
  </si>
  <si>
    <t xml:space="preserve">CMR</t>
  </si>
  <si>
    <t xml:space="preserve"> Congo, Democratic Republic of the</t>
  </si>
  <si>
    <t xml:space="preserve">COD</t>
  </si>
  <si>
    <t xml:space="preserve"> Congo</t>
  </si>
  <si>
    <t xml:space="preserve">COG</t>
  </si>
  <si>
    <t xml:space="preserve"> Cook Islands</t>
  </si>
  <si>
    <t xml:space="preserve">COK</t>
  </si>
  <si>
    <t xml:space="preserve"> Colombia</t>
  </si>
  <si>
    <t xml:space="preserve">COL</t>
  </si>
  <si>
    <t xml:space="preserve"> Comoros</t>
  </si>
  <si>
    <t xml:space="preserve">COM</t>
  </si>
  <si>
    <t xml:space="preserve"> Cabo Verde</t>
  </si>
  <si>
    <t xml:space="preserve">CPV</t>
  </si>
  <si>
    <t xml:space="preserve"> Costa Rica</t>
  </si>
  <si>
    <t xml:space="preserve">CRI</t>
  </si>
  <si>
    <t xml:space="preserve"> Cuba</t>
  </si>
  <si>
    <t xml:space="preserve">CUB</t>
  </si>
  <si>
    <t xml:space="preserve"> Curaçao</t>
  </si>
  <si>
    <t xml:space="preserve">CUW</t>
  </si>
  <si>
    <t xml:space="preserve"> Christmas Island</t>
  </si>
  <si>
    <t xml:space="preserve">CXR</t>
  </si>
  <si>
    <t xml:space="preserve"> Cayman Islands</t>
  </si>
  <si>
    <t xml:space="preserve">CYM</t>
  </si>
  <si>
    <t xml:space="preserve"> Cyprus</t>
  </si>
  <si>
    <t xml:space="preserve">CYP</t>
  </si>
  <si>
    <t xml:space="preserve"> Czechia</t>
  </si>
  <si>
    <t xml:space="preserve">CZE</t>
  </si>
  <si>
    <t xml:space="preserve"> Germany</t>
  </si>
  <si>
    <t xml:space="preserve">DEU</t>
  </si>
  <si>
    <t xml:space="preserve"> Djibouti</t>
  </si>
  <si>
    <t xml:space="preserve">DJI</t>
  </si>
  <si>
    <t xml:space="preserve"> Dominica</t>
  </si>
  <si>
    <t xml:space="preserve">DMA</t>
  </si>
  <si>
    <t xml:space="preserve"> Denmark</t>
  </si>
  <si>
    <t xml:space="preserve">DNK</t>
  </si>
  <si>
    <t xml:space="preserve"> Dominican Republic</t>
  </si>
  <si>
    <t xml:space="preserve">DOM</t>
  </si>
  <si>
    <t xml:space="preserve"> Algeria</t>
  </si>
  <si>
    <t xml:space="preserve">DZA</t>
  </si>
  <si>
    <t xml:space="preserve"> Ecuador</t>
  </si>
  <si>
    <t xml:space="preserve">ECU</t>
  </si>
  <si>
    <t xml:space="preserve"> Egypt</t>
  </si>
  <si>
    <t xml:space="preserve">EGY</t>
  </si>
  <si>
    <t xml:space="preserve"> Eritrea</t>
  </si>
  <si>
    <t xml:space="preserve">ERI</t>
  </si>
  <si>
    <t xml:space="preserve"> Western Sahara</t>
  </si>
  <si>
    <t xml:space="preserve">ESH</t>
  </si>
  <si>
    <t xml:space="preserve"> Spain</t>
  </si>
  <si>
    <t xml:space="preserve">ESP</t>
  </si>
  <si>
    <t xml:space="preserve"> Estonia</t>
  </si>
  <si>
    <t xml:space="preserve">EST</t>
  </si>
  <si>
    <t xml:space="preserve"> Ethiopia</t>
  </si>
  <si>
    <t xml:space="preserve">ETH</t>
  </si>
  <si>
    <t xml:space="preserve"> Finland</t>
  </si>
  <si>
    <t xml:space="preserve">FIN</t>
  </si>
  <si>
    <t xml:space="preserve"> Fiji</t>
  </si>
  <si>
    <t xml:space="preserve">FJI</t>
  </si>
  <si>
    <t xml:space="preserve"> Falkland Islands (Malvinas)</t>
  </si>
  <si>
    <t xml:space="preserve">FLK</t>
  </si>
  <si>
    <t xml:space="preserve"> France</t>
  </si>
  <si>
    <t xml:space="preserve">FRA</t>
  </si>
  <si>
    <t xml:space="preserve"> Faroe Islands</t>
  </si>
  <si>
    <t xml:space="preserve">FRO</t>
  </si>
  <si>
    <t xml:space="preserve"> Micronesia (Federated States of)</t>
  </si>
  <si>
    <t xml:space="preserve">FSM</t>
  </si>
  <si>
    <t xml:space="preserve"> Gabon</t>
  </si>
  <si>
    <t xml:space="preserve">GAB</t>
  </si>
  <si>
    <t xml:space="preserve"> United Kingdom of Great Britain and Northern Ireland</t>
  </si>
  <si>
    <t xml:space="preserve">GBR</t>
  </si>
  <si>
    <t xml:space="preserve"> Georgia</t>
  </si>
  <si>
    <t xml:space="preserve">GEO</t>
  </si>
  <si>
    <t xml:space="preserve"> Guernsey</t>
  </si>
  <si>
    <t xml:space="preserve">GGY</t>
  </si>
  <si>
    <t xml:space="preserve"> Ghana</t>
  </si>
  <si>
    <t xml:space="preserve">GHA</t>
  </si>
  <si>
    <t xml:space="preserve"> Gibraltar</t>
  </si>
  <si>
    <t xml:space="preserve">GIB</t>
  </si>
  <si>
    <t xml:space="preserve"> Guinea</t>
  </si>
  <si>
    <t xml:space="preserve">GIN</t>
  </si>
  <si>
    <t xml:space="preserve"> Guadeloupe</t>
  </si>
  <si>
    <t xml:space="preserve">GLP</t>
  </si>
  <si>
    <t xml:space="preserve"> Gambia</t>
  </si>
  <si>
    <t xml:space="preserve">GMB</t>
  </si>
  <si>
    <t xml:space="preserve"> Guinea-Bissau</t>
  </si>
  <si>
    <t xml:space="preserve">GNB</t>
  </si>
  <si>
    <t xml:space="preserve"> Equatorial Guinea</t>
  </si>
  <si>
    <t xml:space="preserve">GNQ</t>
  </si>
  <si>
    <t xml:space="preserve"> Greece</t>
  </si>
  <si>
    <t xml:space="preserve">GRC</t>
  </si>
  <si>
    <t xml:space="preserve"> Grenada</t>
  </si>
  <si>
    <t xml:space="preserve">GRD</t>
  </si>
  <si>
    <t xml:space="preserve"> Greenland</t>
  </si>
  <si>
    <t xml:space="preserve">GRL</t>
  </si>
  <si>
    <t xml:space="preserve"> Guatemala</t>
  </si>
  <si>
    <t xml:space="preserve">GTM</t>
  </si>
  <si>
    <t xml:space="preserve"> French Guiana</t>
  </si>
  <si>
    <t xml:space="preserve">GUF</t>
  </si>
  <si>
    <t xml:space="preserve"> Guam</t>
  </si>
  <si>
    <t xml:space="preserve">GUM</t>
  </si>
  <si>
    <t xml:space="preserve"> Guyana</t>
  </si>
  <si>
    <t xml:space="preserve">GUY</t>
  </si>
  <si>
    <t xml:space="preserve"> Hong Kong</t>
  </si>
  <si>
    <t xml:space="preserve">HKG</t>
  </si>
  <si>
    <t xml:space="preserve"> Heard Island and McDonald Islands</t>
  </si>
  <si>
    <t xml:space="preserve">HMD</t>
  </si>
  <si>
    <t xml:space="preserve"> Honduras</t>
  </si>
  <si>
    <t xml:space="preserve">HND</t>
  </si>
  <si>
    <t xml:space="preserve"> Croatia</t>
  </si>
  <si>
    <t xml:space="preserve">HRV</t>
  </si>
  <si>
    <t xml:space="preserve"> Haiti</t>
  </si>
  <si>
    <t xml:space="preserve">HTI</t>
  </si>
  <si>
    <t xml:space="preserve"> Hungary</t>
  </si>
  <si>
    <t xml:space="preserve">HUN</t>
  </si>
  <si>
    <t xml:space="preserve"> Indonesia</t>
  </si>
  <si>
    <t xml:space="preserve">IDN</t>
  </si>
  <si>
    <t xml:space="preserve"> Isle of Man</t>
  </si>
  <si>
    <t xml:space="preserve">IMN</t>
  </si>
  <si>
    <t xml:space="preserve"> India</t>
  </si>
  <si>
    <t xml:space="preserve">IND</t>
  </si>
  <si>
    <t xml:space="preserve"> British Indian Ocean Territory</t>
  </si>
  <si>
    <t xml:space="preserve">IOT</t>
  </si>
  <si>
    <t xml:space="preserve"> Ireland</t>
  </si>
  <si>
    <t xml:space="preserve">IRL</t>
  </si>
  <si>
    <t xml:space="preserve"> Iran (Islamic Republic of)</t>
  </si>
  <si>
    <t xml:space="preserve">IRN</t>
  </si>
  <si>
    <t xml:space="preserve"> Iraq</t>
  </si>
  <si>
    <t xml:space="preserve">IRQ</t>
  </si>
  <si>
    <t xml:space="preserve"> Iceland</t>
  </si>
  <si>
    <t xml:space="preserve">ISL</t>
  </si>
  <si>
    <t xml:space="preserve"> Israel</t>
  </si>
  <si>
    <t xml:space="preserve">ISR</t>
  </si>
  <si>
    <t xml:space="preserve"> Italy</t>
  </si>
  <si>
    <t xml:space="preserve"> Jamaica</t>
  </si>
  <si>
    <t xml:space="preserve">JAM</t>
  </si>
  <si>
    <t xml:space="preserve"> Jersey</t>
  </si>
  <si>
    <t xml:space="preserve">JEY</t>
  </si>
  <si>
    <t xml:space="preserve"> Jordan</t>
  </si>
  <si>
    <t xml:space="preserve">JOR</t>
  </si>
  <si>
    <t xml:space="preserve"> Japan</t>
  </si>
  <si>
    <t xml:space="preserve">JPN</t>
  </si>
  <si>
    <t xml:space="preserve"> Kazakhstan</t>
  </si>
  <si>
    <t xml:space="preserve">KAZ</t>
  </si>
  <si>
    <t xml:space="preserve"> Kenya</t>
  </si>
  <si>
    <t xml:space="preserve">KEN</t>
  </si>
  <si>
    <t xml:space="preserve"> Kyrgyzstan</t>
  </si>
  <si>
    <t xml:space="preserve">KGZ</t>
  </si>
  <si>
    <t xml:space="preserve"> Cambodia</t>
  </si>
  <si>
    <t xml:space="preserve">KHM</t>
  </si>
  <si>
    <t xml:space="preserve"> Kiribati</t>
  </si>
  <si>
    <t xml:space="preserve">KIR</t>
  </si>
  <si>
    <t xml:space="preserve"> Saint Kitts and Nevis</t>
  </si>
  <si>
    <t xml:space="preserve">KNA</t>
  </si>
  <si>
    <t xml:space="preserve"> Korea, Republic of</t>
  </si>
  <si>
    <t xml:space="preserve">KOR</t>
  </si>
  <si>
    <t xml:space="preserve"> Kuwait</t>
  </si>
  <si>
    <t xml:space="preserve">KWT</t>
  </si>
  <si>
    <t xml:space="preserve"> Lao People's Democratic Republic</t>
  </si>
  <si>
    <t xml:space="preserve">LAO</t>
  </si>
  <si>
    <t xml:space="preserve"> Lebanon</t>
  </si>
  <si>
    <t xml:space="preserve">LBN</t>
  </si>
  <si>
    <t xml:space="preserve"> Liberia</t>
  </si>
  <si>
    <t xml:space="preserve">LBR</t>
  </si>
  <si>
    <t xml:space="preserve"> Libya</t>
  </si>
  <si>
    <t xml:space="preserve">LBY</t>
  </si>
  <si>
    <t xml:space="preserve"> Saint Lucia</t>
  </si>
  <si>
    <t xml:space="preserve">LCA</t>
  </si>
  <si>
    <t xml:space="preserve"> Liechtenstein</t>
  </si>
  <si>
    <t xml:space="preserve">LIE</t>
  </si>
  <si>
    <t xml:space="preserve"> Sri Lanka</t>
  </si>
  <si>
    <t xml:space="preserve">LKA</t>
  </si>
  <si>
    <t xml:space="preserve"> Lesotho</t>
  </si>
  <si>
    <t xml:space="preserve">LSO</t>
  </si>
  <si>
    <t xml:space="preserve"> Lithuania</t>
  </si>
  <si>
    <t xml:space="preserve">LTU</t>
  </si>
  <si>
    <t xml:space="preserve"> Luxembourg</t>
  </si>
  <si>
    <t xml:space="preserve">LUX</t>
  </si>
  <si>
    <t xml:space="preserve"> Latvia</t>
  </si>
  <si>
    <t xml:space="preserve">LVA</t>
  </si>
  <si>
    <t xml:space="preserve"> Macao</t>
  </si>
  <si>
    <t xml:space="preserve">MAC</t>
  </si>
  <si>
    <t xml:space="preserve"> Saint Martin (French part)</t>
  </si>
  <si>
    <t xml:space="preserve">MAF</t>
  </si>
  <si>
    <t xml:space="preserve"> Morocco</t>
  </si>
  <si>
    <t xml:space="preserve">MAR</t>
  </si>
  <si>
    <t xml:space="preserve"> Monaco</t>
  </si>
  <si>
    <t xml:space="preserve">MCO</t>
  </si>
  <si>
    <t xml:space="preserve"> Moldova, Republic of</t>
  </si>
  <si>
    <t xml:space="preserve">MDA</t>
  </si>
  <si>
    <t xml:space="preserve"> Madagascar</t>
  </si>
  <si>
    <t xml:space="preserve">MDG</t>
  </si>
  <si>
    <t xml:space="preserve"> Maldives</t>
  </si>
  <si>
    <t xml:space="preserve">MDV</t>
  </si>
  <si>
    <t xml:space="preserve"> Mexico</t>
  </si>
  <si>
    <t xml:space="preserve">MEX</t>
  </si>
  <si>
    <t xml:space="preserve"> Marshall Islands</t>
  </si>
  <si>
    <t xml:space="preserve">MHL</t>
  </si>
  <si>
    <t xml:space="preserve"> North Macedonia</t>
  </si>
  <si>
    <t xml:space="preserve">MKD</t>
  </si>
  <si>
    <t xml:space="preserve"> Mali</t>
  </si>
  <si>
    <t xml:space="preserve">MLI</t>
  </si>
  <si>
    <t xml:space="preserve"> Malta</t>
  </si>
  <si>
    <t xml:space="preserve">MLT</t>
  </si>
  <si>
    <t xml:space="preserve"> Myanmar</t>
  </si>
  <si>
    <t xml:space="preserve">MMR</t>
  </si>
  <si>
    <t xml:space="preserve"> Montenegro</t>
  </si>
  <si>
    <t xml:space="preserve">MNE</t>
  </si>
  <si>
    <t xml:space="preserve"> Mongolia</t>
  </si>
  <si>
    <t xml:space="preserve">MNG</t>
  </si>
  <si>
    <t xml:space="preserve"> Northern Mariana Islands</t>
  </si>
  <si>
    <t xml:space="preserve">MNP</t>
  </si>
  <si>
    <t xml:space="preserve"> Mozambique</t>
  </si>
  <si>
    <t xml:space="preserve">MOZ</t>
  </si>
  <si>
    <t xml:space="preserve"> Mauritania</t>
  </si>
  <si>
    <t xml:space="preserve">MRT</t>
  </si>
  <si>
    <t xml:space="preserve"> Montserrat</t>
  </si>
  <si>
    <t xml:space="preserve">MSR</t>
  </si>
  <si>
    <t xml:space="preserve"> Martinique</t>
  </si>
  <si>
    <t xml:space="preserve">MTQ</t>
  </si>
  <si>
    <t xml:space="preserve"> Mauritius</t>
  </si>
  <si>
    <t xml:space="preserve">MUS</t>
  </si>
  <si>
    <t xml:space="preserve"> Malawi</t>
  </si>
  <si>
    <t xml:space="preserve">MWI</t>
  </si>
  <si>
    <t xml:space="preserve"> Malaysia</t>
  </si>
  <si>
    <t xml:space="preserve">MYS</t>
  </si>
  <si>
    <t xml:space="preserve"> Mayotte</t>
  </si>
  <si>
    <t xml:space="preserve">MYT</t>
  </si>
  <si>
    <t xml:space="preserve"> Namibia</t>
  </si>
  <si>
    <t xml:space="preserve">NAM</t>
  </si>
  <si>
    <t xml:space="preserve"> New Caledonia</t>
  </si>
  <si>
    <t xml:space="preserve">NCL</t>
  </si>
  <si>
    <t xml:space="preserve"> Niger</t>
  </si>
  <si>
    <t xml:space="preserve">NER</t>
  </si>
  <si>
    <t xml:space="preserve"> Norfolk Island</t>
  </si>
  <si>
    <t xml:space="preserve">NFK</t>
  </si>
  <si>
    <t xml:space="preserve"> Nigeria</t>
  </si>
  <si>
    <t xml:space="preserve">NGA</t>
  </si>
  <si>
    <t xml:space="preserve"> Nicaragua</t>
  </si>
  <si>
    <t xml:space="preserve">NIC</t>
  </si>
  <si>
    <t xml:space="preserve"> Niue</t>
  </si>
  <si>
    <t xml:space="preserve">NIU</t>
  </si>
  <si>
    <t xml:space="preserve"> Netherlands, Kingdom of the</t>
  </si>
  <si>
    <t xml:space="preserve">NLD</t>
  </si>
  <si>
    <t xml:space="preserve"> Norway</t>
  </si>
  <si>
    <t xml:space="preserve">NOR</t>
  </si>
  <si>
    <t xml:space="preserve"> Nepal</t>
  </si>
  <si>
    <t xml:space="preserve">NPL</t>
  </si>
  <si>
    <t xml:space="preserve"> Nauru</t>
  </si>
  <si>
    <t xml:space="preserve">NRU</t>
  </si>
  <si>
    <t xml:space="preserve"> New Zealand</t>
  </si>
  <si>
    <t xml:space="preserve">NZL</t>
  </si>
  <si>
    <t xml:space="preserve"> Oman</t>
  </si>
  <si>
    <t xml:space="preserve">OMN</t>
  </si>
  <si>
    <t xml:space="preserve"> Pakistan</t>
  </si>
  <si>
    <t xml:space="preserve">PAK</t>
  </si>
  <si>
    <t xml:space="preserve"> Panama</t>
  </si>
  <si>
    <t xml:space="preserve">PAN</t>
  </si>
  <si>
    <t xml:space="preserve"> Pitcairn</t>
  </si>
  <si>
    <t xml:space="preserve">PCN</t>
  </si>
  <si>
    <t xml:space="preserve"> Peru</t>
  </si>
  <si>
    <t xml:space="preserve">PER</t>
  </si>
  <si>
    <t xml:space="preserve"> Philippines</t>
  </si>
  <si>
    <t xml:space="preserve">PHL</t>
  </si>
  <si>
    <t xml:space="preserve"> Palau</t>
  </si>
  <si>
    <t xml:space="preserve">PLW</t>
  </si>
  <si>
    <t xml:space="preserve"> Papua New Guinea</t>
  </si>
  <si>
    <t xml:space="preserve">PNG</t>
  </si>
  <si>
    <t xml:space="preserve"> Poland</t>
  </si>
  <si>
    <t xml:space="preserve">POL</t>
  </si>
  <si>
    <t xml:space="preserve"> Puerto Rico</t>
  </si>
  <si>
    <t xml:space="preserve">PRI</t>
  </si>
  <si>
    <t xml:space="preserve"> Korea (Democratic People's Republic of)</t>
  </si>
  <si>
    <t xml:space="preserve">PRK</t>
  </si>
  <si>
    <t xml:space="preserve"> Portugal</t>
  </si>
  <si>
    <t xml:space="preserve">PRT</t>
  </si>
  <si>
    <t xml:space="preserve"> Paraguay</t>
  </si>
  <si>
    <t xml:space="preserve">PRY</t>
  </si>
  <si>
    <t xml:space="preserve"> Palestine, State of</t>
  </si>
  <si>
    <t xml:space="preserve">PSE</t>
  </si>
  <si>
    <t xml:space="preserve"> French Polynesia</t>
  </si>
  <si>
    <t xml:space="preserve">PYF</t>
  </si>
  <si>
    <t xml:space="preserve"> Qatar</t>
  </si>
  <si>
    <t xml:space="preserve">QAT</t>
  </si>
  <si>
    <t xml:space="preserve"> Réunion</t>
  </si>
  <si>
    <t xml:space="preserve">REU</t>
  </si>
  <si>
    <t xml:space="preserve"> Romania</t>
  </si>
  <si>
    <t xml:space="preserve">ROU</t>
  </si>
  <si>
    <t xml:space="preserve"> Russian Federation</t>
  </si>
  <si>
    <t xml:space="preserve">RUS</t>
  </si>
  <si>
    <t xml:space="preserve"> Rwanda</t>
  </si>
  <si>
    <t xml:space="preserve">RWA</t>
  </si>
  <si>
    <t xml:space="preserve"> Saudi Arabia</t>
  </si>
  <si>
    <t xml:space="preserve">SAU</t>
  </si>
  <si>
    <t xml:space="preserve"> Sudan</t>
  </si>
  <si>
    <t xml:space="preserve">SDN</t>
  </si>
  <si>
    <t xml:space="preserve"> Senegal</t>
  </si>
  <si>
    <t xml:space="preserve">SEN</t>
  </si>
  <si>
    <t xml:space="preserve"> Singapore</t>
  </si>
  <si>
    <t xml:space="preserve">SGP</t>
  </si>
  <si>
    <t xml:space="preserve"> South Georgia and the South Sandwich Islands</t>
  </si>
  <si>
    <t xml:space="preserve">SGS</t>
  </si>
  <si>
    <t xml:space="preserve"> Saint Helena, Ascension and Tristan da Cunha</t>
  </si>
  <si>
    <t xml:space="preserve">SHN</t>
  </si>
  <si>
    <t xml:space="preserve"> Svalbard and Jan Mayen</t>
  </si>
  <si>
    <t xml:space="preserve">SJM</t>
  </si>
  <si>
    <t xml:space="preserve"> Solomon Islands</t>
  </si>
  <si>
    <t xml:space="preserve">SLB</t>
  </si>
  <si>
    <t xml:space="preserve"> Sierra Leone</t>
  </si>
  <si>
    <t xml:space="preserve">SLE</t>
  </si>
  <si>
    <t xml:space="preserve"> El Salvador</t>
  </si>
  <si>
    <t xml:space="preserve">SLV</t>
  </si>
  <si>
    <t xml:space="preserve"> San Marino</t>
  </si>
  <si>
    <t xml:space="preserve">SMR</t>
  </si>
  <si>
    <t xml:space="preserve"> Somalia</t>
  </si>
  <si>
    <t xml:space="preserve">SOM</t>
  </si>
  <si>
    <t xml:space="preserve"> Saint Pierre and Miquelon</t>
  </si>
  <si>
    <t xml:space="preserve">SPM</t>
  </si>
  <si>
    <t xml:space="preserve"> Serbia</t>
  </si>
  <si>
    <t xml:space="preserve">SRB</t>
  </si>
  <si>
    <t xml:space="preserve"> South Sudan</t>
  </si>
  <si>
    <t xml:space="preserve"> Sao Tome and Principe</t>
  </si>
  <si>
    <t xml:space="preserve">STP</t>
  </si>
  <si>
    <t xml:space="preserve"> Suriname</t>
  </si>
  <si>
    <t xml:space="preserve">SUR</t>
  </si>
  <si>
    <t xml:space="preserve"> Slovakia</t>
  </si>
  <si>
    <t xml:space="preserve">SVK</t>
  </si>
  <si>
    <t xml:space="preserve"> Slovenia</t>
  </si>
  <si>
    <t xml:space="preserve">SVN</t>
  </si>
  <si>
    <t xml:space="preserve"> Sweden</t>
  </si>
  <si>
    <t xml:space="preserve">SWE</t>
  </si>
  <si>
    <t xml:space="preserve"> Eswatini</t>
  </si>
  <si>
    <t xml:space="preserve">SWZ</t>
  </si>
  <si>
    <t xml:space="preserve"> Sint Maarten (Dutch part)</t>
  </si>
  <si>
    <t xml:space="preserve">SXM</t>
  </si>
  <si>
    <t xml:space="preserve"> Seychelles</t>
  </si>
  <si>
    <t xml:space="preserve">SYC</t>
  </si>
  <si>
    <t xml:space="preserve"> Syrian Arab Republic</t>
  </si>
  <si>
    <t xml:space="preserve">SYR</t>
  </si>
  <si>
    <t xml:space="preserve"> Turks and Caicos Islands</t>
  </si>
  <si>
    <t xml:space="preserve">TCA</t>
  </si>
  <si>
    <t xml:space="preserve"> Chad</t>
  </si>
  <si>
    <t xml:space="preserve">TCD</t>
  </si>
  <si>
    <t xml:space="preserve"> Togo</t>
  </si>
  <si>
    <t xml:space="preserve">TGO</t>
  </si>
  <si>
    <t xml:space="preserve"> Thailand</t>
  </si>
  <si>
    <t xml:space="preserve">THA</t>
  </si>
  <si>
    <t xml:space="preserve"> Tajikistan</t>
  </si>
  <si>
    <t xml:space="preserve">TJK</t>
  </si>
  <si>
    <t xml:space="preserve"> Tokelau</t>
  </si>
  <si>
    <t xml:space="preserve">TKL</t>
  </si>
  <si>
    <t xml:space="preserve"> Turkmenistan</t>
  </si>
  <si>
    <t xml:space="preserve">TKM</t>
  </si>
  <si>
    <t xml:space="preserve"> Timor-Leste</t>
  </si>
  <si>
    <t xml:space="preserve">TLS</t>
  </si>
  <si>
    <t xml:space="preserve"> Tonga</t>
  </si>
  <si>
    <t xml:space="preserve">TON</t>
  </si>
  <si>
    <t xml:space="preserve"> Trinidad and Tobago</t>
  </si>
  <si>
    <t xml:space="preserve">TTO</t>
  </si>
  <si>
    <t xml:space="preserve"> Tunisia</t>
  </si>
  <si>
    <t xml:space="preserve">TUN</t>
  </si>
  <si>
    <t xml:space="preserve"> Türkiye</t>
  </si>
  <si>
    <t xml:space="preserve">TUR</t>
  </si>
  <si>
    <t xml:space="preserve"> Tuvalu</t>
  </si>
  <si>
    <t xml:space="preserve">TUV</t>
  </si>
  <si>
    <t xml:space="preserve"> Taiwan, Province of China</t>
  </si>
  <si>
    <t xml:space="preserve">TWN</t>
  </si>
  <si>
    <t xml:space="preserve"> Tanzania, United Republic of</t>
  </si>
  <si>
    <t xml:space="preserve">TZA</t>
  </si>
  <si>
    <t xml:space="preserve"> Uganda</t>
  </si>
  <si>
    <t xml:space="preserve">UGA</t>
  </si>
  <si>
    <t xml:space="preserve"> Ukraine</t>
  </si>
  <si>
    <t xml:space="preserve">UKR</t>
  </si>
  <si>
    <t xml:space="preserve"> United States Minor Outlying Islands</t>
  </si>
  <si>
    <t xml:space="preserve">UMI</t>
  </si>
  <si>
    <t xml:space="preserve"> Uruguay</t>
  </si>
  <si>
    <t xml:space="preserve">URY</t>
  </si>
  <si>
    <t xml:space="preserve"> United States of America</t>
  </si>
  <si>
    <t xml:space="preserve">USA</t>
  </si>
  <si>
    <t xml:space="preserve"> Uzbekistan</t>
  </si>
  <si>
    <t xml:space="preserve">UZB</t>
  </si>
  <si>
    <t xml:space="preserve"> Holy See</t>
  </si>
  <si>
    <t xml:space="preserve">VAT</t>
  </si>
  <si>
    <t xml:space="preserve"> Saint Vincent and the Grenadines</t>
  </si>
  <si>
    <t xml:space="preserve">VCT</t>
  </si>
  <si>
    <t xml:space="preserve"> Venezuela (Bolivarian Republic of)</t>
  </si>
  <si>
    <t xml:space="preserve">VEN</t>
  </si>
  <si>
    <t xml:space="preserve"> Virgin Islands (British)</t>
  </si>
  <si>
    <t xml:space="preserve">VGB</t>
  </si>
  <si>
    <t xml:space="preserve"> Virgin Islands (U.S.)</t>
  </si>
  <si>
    <t xml:space="preserve">VIR</t>
  </si>
  <si>
    <t xml:space="preserve"> Viet Nam</t>
  </si>
  <si>
    <t xml:space="preserve">VNM</t>
  </si>
  <si>
    <t xml:space="preserve"> Vanuatu</t>
  </si>
  <si>
    <t xml:space="preserve">VUT</t>
  </si>
  <si>
    <t xml:space="preserve"> Wallis and Futuna</t>
  </si>
  <si>
    <t xml:space="preserve">WLF</t>
  </si>
  <si>
    <t xml:space="preserve"> Samoa</t>
  </si>
  <si>
    <t xml:space="preserve">WSM</t>
  </si>
  <si>
    <t xml:space="preserve"> Yemen</t>
  </si>
  <si>
    <t xml:space="preserve">YEM</t>
  </si>
  <si>
    <t xml:space="preserve"> South Africa</t>
  </si>
  <si>
    <t xml:space="preserve">ZAF</t>
  </si>
  <si>
    <t xml:space="preserve"> Zambia</t>
  </si>
  <si>
    <t xml:space="preserve">ZMB</t>
  </si>
  <si>
    <t xml:space="preserve"> Zimbabwe</t>
  </si>
  <si>
    <t xml:space="preserve">ZWE</t>
  </si>
  <si>
    <t xml:space="preserve">Version</t>
  </si>
  <si>
    <t xml:space="preserve">Date</t>
  </si>
  <si>
    <t xml:space="preserve">Note</t>
  </si>
  <si>
    <t xml:space="preserve">status</t>
  </si>
  <si>
    <t xml:space="preserve">v.3.0.4</t>
  </si>
  <si>
    <t xml:space="preserve">Compatible with Google Sheets</t>
  </si>
  <si>
    <t xml:space="preserve">v.3.0.5</t>
  </si>
  <si>
    <t xml:space="preserve">correct formulas for old Excel version</t>
  </si>
  <si>
    <t xml:space="preserve">add more info on the Guide</t>
  </si>
  <si>
    <t xml:space="preserve">v3.0.6</t>
  </si>
  <si>
    <t xml:space="preserve">Correct CopCodes</t>
  </si>
  <si>
    <t xml:space="preserve">Add C083</t>
  </si>
  <si>
    <t xml:space="preserve">v3.0.7</t>
  </si>
  <si>
    <t xml:space="preserve">Add CDB &amp; CDB message error</t>
  </si>
  <si>
    <t xml:space="preserve">Add Combination message error</t>
  </si>
  <si>
    <t xml:space="preserve">add number of Elements error</t>
  </si>
  <si>
    <t xml:space="preserve">add new Doubles &amp; Trios category</t>
  </si>
  <si>
    <t xml:space="preserve">v3.0.8</t>
  </si>
  <si>
    <t xml:space="preserve">add number of Elements message</t>
  </si>
  <si>
    <t xml:space="preserve">check FEB req (basic version)</t>
  </si>
  <si>
    <t xml:space="preserve">add 2025 CoP Elements</t>
  </si>
  <si>
    <t xml:space="preserve">v3.0.9</t>
  </si>
  <si>
    <t xml:space="preserve">dropdown BC Bonus</t>
  </si>
  <si>
    <t xml:space="preserve">v3.0.10</t>
  </si>
  <si>
    <t xml:space="preserve">Correction of some elements</t>
  </si>
  <si>
    <t xml:space="preserve">v3.0.11</t>
  </si>
  <si>
    <t xml:space="preserve">v3.0.12</t>
  </si>
  <si>
    <t xml:space="preserve">v3.0.13</t>
  </si>
  <si>
    <t xml:space="preserve">Correction of some elements + add combination check</t>
  </si>
  <si>
    <t xml:space="preserve">v3.0.14</t>
  </si>
  <si>
    <t xml:space="preserve">v3.0.16</t>
  </si>
  <si>
    <t xml:space="preserve">Correction of error ref.</t>
  </si>
  <si>
    <t xml:space="preserve">v.3.1.01</t>
  </si>
  <si>
    <t xml:space="preserve">update the CoP to the 2026's version</t>
  </si>
  <si>
    <t xml:space="preserve">v.3.1.02</t>
  </si>
  <si>
    <t xml:space="preserve">correction C056 &amp; C063</t>
  </si>
  <si>
    <t xml:space="preserve">Categories filter by Age</t>
  </si>
  <si>
    <t xml:space="preserve">Categories filter for Doubles</t>
  </si>
  <si>
    <t xml:space="preserve">incr</t>
  </si>
  <si>
    <t xml:space="preserve">Value</t>
  </si>
  <si>
    <t xml:space="preserve">Requirements</t>
  </si>
  <si>
    <t xml:space="preserve">CBRF</t>
  </si>
  <si>
    <t xml:space="preserve">VarValue</t>
  </si>
  <si>
    <t xml:space="preserve">VarReq</t>
  </si>
  <si>
    <t xml:space="preserve">DG</t>
  </si>
  <si>
    <t xml:space="preserve">50Tolerance</t>
  </si>
  <si>
    <t xml:space="preserve">grp</t>
  </si>
  <si>
    <t xml:space="preserve">A001</t>
  </si>
  <si>
    <t xml:space="preserve">Inside Leg Hang 160</t>
  </si>
  <si>
    <t xml:space="preserve">Opening of the legs 160°</t>
  </si>
  <si>
    <t xml:space="preserve">A</t>
  </si>
  <si>
    <t xml:space="preserve">A112</t>
  </si>
  <si>
    <t xml:space="preserve">Ballerina (Floor Based)</t>
  </si>
  <si>
    <t xml:space="preserve">Opening of the legs 160° + Lower foot in contact with the floor</t>
  </si>
  <si>
    <t xml:space="preserve">A046</t>
  </si>
  <si>
    <t xml:space="preserve">Pole Straddle 160 (Floor Based)</t>
  </si>
  <si>
    <t xml:space="preserve">Opening of the legs 160° + Upper body parallel to the floor</t>
  </si>
  <si>
    <t xml:space="preserve">A002</t>
  </si>
  <si>
    <t xml:space="preserve">Ballerina 160</t>
  </si>
  <si>
    <t xml:space="preserve">Opening of the legs 160° + No contact to the floor</t>
  </si>
  <si>
    <t xml:space="preserve">A048</t>
  </si>
  <si>
    <t xml:space="preserve">Pole Straddle 160</t>
  </si>
  <si>
    <t xml:space="preserve">Opening of the legs 160° + Upper body parallel to the floor + No contact to the floor</t>
  </si>
  <si>
    <t xml:space="preserve">A113</t>
  </si>
  <si>
    <t xml:space="preserve">Split on Pole (Floor Based)</t>
  </si>
  <si>
    <t xml:space="preserve">Opening of the legs 180° + Lower leg on contact with the floor</t>
  </si>
  <si>
    <t xml:space="preserve">A003</t>
  </si>
  <si>
    <t xml:space="preserve">Inside Leg Hang 180</t>
  </si>
  <si>
    <t xml:space="preserve">Opening of the legs 180°</t>
  </si>
  <si>
    <t xml:space="preserve">A132</t>
  </si>
  <si>
    <t xml:space="preserve">Ballerina 180</t>
  </si>
  <si>
    <t xml:space="preserve">Opening of the legs 180° + No contact to the floor</t>
  </si>
  <si>
    <t xml:space="preserve">A004</t>
  </si>
  <si>
    <t xml:space="preserve">Jade 160</t>
  </si>
  <si>
    <t xml:space="preserve">A047</t>
  </si>
  <si>
    <t xml:space="preserve">Pole Straddle 180 (Floor Based)</t>
  </si>
  <si>
    <t xml:space="preserve">Upper body parallel to the floor</t>
  </si>
  <si>
    <t xml:space="preserve">A114</t>
  </si>
  <si>
    <t xml:space="preserve">Chopstick 160 (Supported)</t>
  </si>
  <si>
    <t xml:space="preserve">Opening of the legs 160° + Upper hand on pole</t>
  </si>
  <si>
    <t xml:space="preserve">A115</t>
  </si>
  <si>
    <t xml:space="preserve">Crossbow on Knees</t>
  </si>
  <si>
    <t xml:space="preserve">Opening of the legs 160° + Upper body parallel to the floor + Knees on pole + Legs fully extended</t>
  </si>
  <si>
    <t xml:space="preserve">A124</t>
  </si>
  <si>
    <t xml:space="preserve">Broken Doll 160</t>
  </si>
  <si>
    <t xml:space="preserve">Opening of the legs 160° + No hands-on pole + Underarm in contact with the pole</t>
  </si>
  <si>
    <t xml:space="preserve">A116</t>
  </si>
  <si>
    <t xml:space="preserve">Bridged Layback</t>
  </si>
  <si>
    <t xml:space="preserve">Legs parallel or below to the floor + Both hands on the pole in thumbs up position</t>
  </si>
  <si>
    <t xml:space="preserve">A101</t>
  </si>
  <si>
    <t xml:space="preserve">Syniachenko Straddle</t>
  </si>
  <si>
    <t xml:space="preserve">Opening of the legs 160° + Legs fully extended + One hand &amp; lower foot in contact with the pole</t>
  </si>
  <si>
    <t xml:space="preserve">A005</t>
  </si>
  <si>
    <t xml:space="preserve">Split on Pole</t>
  </si>
  <si>
    <t xml:space="preserve">A006</t>
  </si>
  <si>
    <t xml:space="preserve">Allegra Passé 160</t>
  </si>
  <si>
    <t xml:space="preserve">A007</t>
  </si>
  <si>
    <t xml:space="preserve">Capezio Passé 160</t>
  </si>
  <si>
    <t xml:space="preserve">Opening of the legs 160° + Lower leg fully extended</t>
  </si>
  <si>
    <t xml:space="preserve">A008</t>
  </si>
  <si>
    <t xml:space="preserve">Inverted Split on Pole</t>
  </si>
  <si>
    <t xml:space="preserve">A009</t>
  </si>
  <si>
    <t xml:space="preserve">Marion Amber 160</t>
  </si>
  <si>
    <t xml:space="preserve">Opening of the legs 160° + Legs on front split + Hand grip of choice</t>
  </si>
  <si>
    <t xml:space="preserve">A117</t>
  </si>
  <si>
    <t xml:space="preserve">Chopstick 180 (Supported)</t>
  </si>
  <si>
    <t xml:space="preserve">Opening of the legs 180° + Upper hand on pole</t>
  </si>
  <si>
    <t xml:space="preserve">A010</t>
  </si>
  <si>
    <t xml:space="preserve">Underarm Pike</t>
  </si>
  <si>
    <t xml:space="preserve">Legs parallel to the pole + Hand or underarm on pole</t>
  </si>
  <si>
    <t xml:space="preserve">A050</t>
  </si>
  <si>
    <t xml:space="preserve">Crossbow</t>
  </si>
  <si>
    <t xml:space="preserve">Opening of the legs 160° + Upper body parallel to the floor + Ankles &amp; elbows on pole + No sole of the foot or hands-on pole</t>
  </si>
  <si>
    <t xml:space="preserve">A055</t>
  </si>
  <si>
    <t xml:space="preserve">Inside Leg Hang Back Split 160</t>
  </si>
  <si>
    <t xml:space="preserve">Opening of the legs 160° + Both hands hold on to the leg + Arms fully extended</t>
  </si>
  <si>
    <t xml:space="preserve">A126</t>
  </si>
  <si>
    <t xml:space="preserve">Outside Knee Hang Backbend</t>
  </si>
  <si>
    <t xml:space="preserve">Both hands in contact with legs</t>
  </si>
  <si>
    <t xml:space="preserve">A083</t>
  </si>
  <si>
    <t xml:space="preserve">Handstand Split 160</t>
  </si>
  <si>
    <t xml:space="preserve">Opening of the legs 160° + Arms &amp; legs fully extended</t>
  </si>
  <si>
    <t xml:space="preserve">A131</t>
  </si>
  <si>
    <t xml:space="preserve">Back Support Split</t>
  </si>
  <si>
    <t xml:space="preserve">Opening of the legs 180° + Only one hand in contact with the pole</t>
  </si>
  <si>
    <t xml:space="preserve">A088</t>
  </si>
  <si>
    <t xml:space="preserve">Standing Split 160</t>
  </si>
  <si>
    <t xml:space="preserve">Opening of the legs 160° + No hands-on pole</t>
  </si>
  <si>
    <t xml:space="preserve">A125</t>
  </si>
  <si>
    <t xml:space="preserve">Broken Doll 180</t>
  </si>
  <si>
    <t xml:space="preserve">Opening of the legs 180° + No hands-on pole + Underarm in contact with the pole</t>
  </si>
  <si>
    <t xml:space="preserve">A122</t>
  </si>
  <si>
    <t xml:space="preserve">Kite Straddle 160</t>
  </si>
  <si>
    <t xml:space="preserve">Opening of the legs 160° + No hands on the pole, lower armpit in contact with the pole + Legs fully extended</t>
  </si>
  <si>
    <t xml:space="preserve">A205</t>
  </si>
  <si>
    <t xml:space="preserve">Iguana Bow &amp; Arrow 160 (Gainullina Iguana)</t>
  </si>
  <si>
    <t xml:space="preserve">Opening of the legs 160° minimum + Legs &amp; Arms fully extended</t>
  </si>
  <si>
    <t xml:space="preserve">A206</t>
  </si>
  <si>
    <t xml:space="preserve">Upright base split 160</t>
  </si>
  <si>
    <t xml:space="preserve">Opening of the legs 160° + Legs fully extended + Upper arm fully extended</t>
  </si>
  <si>
    <t xml:space="preserve">A207</t>
  </si>
  <si>
    <t xml:space="preserve">Bow &amp; arrow floor based 160</t>
  </si>
  <si>
    <t xml:space="preserve">Opening of the legs 160° + Both legs fully extended + Upper foot &amp; hands only in contact with the pole</t>
  </si>
  <si>
    <t xml:space="preserve">A208</t>
  </si>
  <si>
    <t xml:space="preserve">Yogi backbend (Davydova)</t>
  </si>
  <si>
    <t xml:space="preserve">Arms fully extended</t>
  </si>
  <si>
    <t xml:space="preserve">A249</t>
  </si>
  <si>
    <t xml:space="preserve">No hip Titanic (Kundra Titanic)</t>
  </si>
  <si>
    <t xml:space="preserve">One hand in cup grip, the other hand in twisted grip + One leg is fully extended + Only hands &amp; legs contact with pole + Arms fully extended</t>
  </si>
  <si>
    <t xml:space="preserve">A011</t>
  </si>
  <si>
    <t xml:space="preserve">Allegra Passé 180</t>
  </si>
  <si>
    <t xml:space="preserve">A248</t>
  </si>
  <si>
    <t xml:space="preserve">Twisted out frog (Kundra Split)</t>
  </si>
  <si>
    <t xml:space="preserve">Opening of the legs 160° + Legs fully extended + Inside arm fully extended</t>
  </si>
  <si>
    <t xml:space="preserve">A250</t>
  </si>
  <si>
    <t xml:space="preserve">Janeiro split (Kundra Janeiro)</t>
  </si>
  <si>
    <t xml:space="preserve">Opening of the legs 160° + Armit grip -Legs open &amp; fully extended + One hand contact with opposite leg</t>
  </si>
  <si>
    <t xml:space="preserve">A012</t>
  </si>
  <si>
    <t xml:space="preserve">Chopstick 160</t>
  </si>
  <si>
    <t xml:space="preserve">A013</t>
  </si>
  <si>
    <t xml:space="preserve">Front Split Layback</t>
  </si>
  <si>
    <t xml:space="preserve">Opening of the legs 180° + Upper body parallel to the floor</t>
  </si>
  <si>
    <t xml:space="preserve">A014</t>
  </si>
  <si>
    <t xml:space="preserve">Jade 180</t>
  </si>
  <si>
    <t xml:space="preserve">Opening of the legs 180° + No hands-on pole + Lower arm fully extended</t>
  </si>
  <si>
    <t xml:space="preserve">A032</t>
  </si>
  <si>
    <t xml:space="preserve">Russian Split 45</t>
  </si>
  <si>
    <t xml:space="preserve">Opening of the legs 180° + Body maximum 45° angle to the floor + Legs fully extended  ***This element can also be executed floor based***</t>
  </si>
  <si>
    <t xml:space="preserve">A049</t>
  </si>
  <si>
    <t xml:space="preserve">Pole Straddle 180</t>
  </si>
  <si>
    <t xml:space="preserve">A054</t>
  </si>
  <si>
    <t xml:space="preserve">Cocoon 160</t>
  </si>
  <si>
    <t xml:space="preserve">Opening of the legs 160° + No shoulder or underarm on pole + Inside or outside leg on the pole</t>
  </si>
  <si>
    <t xml:space="preserve">A118</t>
  </si>
  <si>
    <t xml:space="preserve">Dragon Tail Straddle 160</t>
  </si>
  <si>
    <t xml:space="preserve">Opening of the legs 160° + Legs parallel to the floor</t>
  </si>
  <si>
    <t xml:space="preserve">A056</t>
  </si>
  <si>
    <t xml:space="preserve">Superman Crescent</t>
  </si>
  <si>
    <t xml:space="preserve">Legs parallel or above to the floor</t>
  </si>
  <si>
    <t xml:space="preserve">A084</t>
  </si>
  <si>
    <t xml:space="preserve">Handstand Split 180</t>
  </si>
  <si>
    <t xml:space="preserve">Opening of the legs 180° + Arms &amp; legs fully extended</t>
  </si>
  <si>
    <t xml:space="preserve">A119</t>
  </si>
  <si>
    <t xml:space="preserve">Floor K one-foot floor based</t>
  </si>
  <si>
    <t xml:space="preserve">Opening of the legs 180° + Only one hand in contact with the pole + One foot on the floor</t>
  </si>
  <si>
    <t xml:space="preserve">A087</t>
  </si>
  <si>
    <t xml:space="preserve">Floating Ballerina</t>
  </si>
  <si>
    <t xml:space="preserve">Opening of the legs 180° + Arm fully extended + No hands-on pole</t>
  </si>
  <si>
    <t xml:space="preserve">A089</t>
  </si>
  <si>
    <t xml:space="preserve">Standing Split 180</t>
  </si>
  <si>
    <t xml:space="preserve">Opening of the legs 180° + No hands-on pole</t>
  </si>
  <si>
    <t xml:space="preserve">A127</t>
  </si>
  <si>
    <t xml:space="preserve">Iguana Backbend</t>
  </si>
  <si>
    <t xml:space="preserve">Feet are in contact with the head with 20° tolerance</t>
  </si>
  <si>
    <t xml:space="preserve">A123</t>
  </si>
  <si>
    <t xml:space="preserve">Kite Straddle 180</t>
  </si>
  <si>
    <t xml:space="preserve">Opening of the legs 180° + No hands on the pole + Lower armpit in contact with the pole + Legs fully extended</t>
  </si>
  <si>
    <t xml:space="preserve">A168</t>
  </si>
  <si>
    <t xml:space="preserve">Elbow Split 2 (Di Trani Elbow split 2)</t>
  </si>
  <si>
    <t xml:space="preserve">Opening of the legs 160° + Legs fully extended + No hands in contact with the pole</t>
  </si>
  <si>
    <t xml:space="preserve">A173</t>
  </si>
  <si>
    <t xml:space="preserve">Handstand backbend (Míra handstand)</t>
  </si>
  <si>
    <t xml:space="preserve">Arms fully extended + No hands in contact with the pole + Lower foot in contact with head</t>
  </si>
  <si>
    <t xml:space="preserve">A231</t>
  </si>
  <si>
    <t xml:space="preserve">Iguana bow &amp; arrow 180 (Gainullina Iguana)</t>
  </si>
  <si>
    <t xml:space="preserve">Opening of the legs 180° minimum + Legs &amp; arms fully extended</t>
  </si>
  <si>
    <t xml:space="preserve">A232</t>
  </si>
  <si>
    <t xml:space="preserve">Upright base split 180</t>
  </si>
  <si>
    <t xml:space="preserve">Opening of the legs 180° + Legs fully extended + Upper arm fully extended</t>
  </si>
  <si>
    <t xml:space="preserve">A233</t>
  </si>
  <si>
    <t xml:space="preserve">Bow &amp; arrow floor based 180</t>
  </si>
  <si>
    <t xml:space="preserve">Opening of the legs 180° + Both legs fully extended + Upper foot &amp; hands only in contact with the pole</t>
  </si>
  <si>
    <t xml:space="preserve">A227</t>
  </si>
  <si>
    <t xml:space="preserve">Neck Spatchcock (Schannon)</t>
  </si>
  <si>
    <t xml:space="preserve">Neck &amp; feet soles only in contact with the pole + Legs fully extended</t>
  </si>
  <si>
    <t xml:space="preserve">A254</t>
  </si>
  <si>
    <t xml:space="preserve">Allegasus (Sealey Split)</t>
  </si>
  <si>
    <t xml:space="preserve">Opening of the legs 160° + Legs fully extended + Chest facing away from pole</t>
  </si>
  <si>
    <t xml:space="preserve">A251</t>
  </si>
  <si>
    <t xml:space="preserve">Opening of the legs 180° + Armit grip + Legs open &amp; fully extended + One hand contact with opposite leg</t>
  </si>
  <si>
    <t xml:space="preserve">A146</t>
  </si>
  <si>
    <t xml:space="preserve">Forearm Split 160 (Fratini)</t>
  </si>
  <si>
    <t xml:space="preserve">Opening of the legs 160° + Legs fully extended + No hands in contact to the pole</t>
  </si>
  <si>
    <t xml:space="preserve">A103</t>
  </si>
  <si>
    <t xml:space="preserve">One Elbow Handstand Split (Floor Based) (Gordiyenko)</t>
  </si>
  <si>
    <t xml:space="preserve">Opening of the legs 180° + Legs fully extended + Only one hand in contact with the pole</t>
  </si>
  <si>
    <t xml:space="preserve">A104</t>
  </si>
  <si>
    <t xml:space="preserve">Forearm Cocoon</t>
  </si>
  <si>
    <t xml:space="preserve">Opening of the legs 180° + Lower leg fully extended + Only one hand &amp; forearm in contact with the pole + Outside leg in contact with the pole</t>
  </si>
  <si>
    <t xml:space="preserve">A015</t>
  </si>
  <si>
    <t xml:space="preserve">Marion Amber 180</t>
  </si>
  <si>
    <t xml:space="preserve">Opening of the legs 180° + Legs on front split + Grip of choice</t>
  </si>
  <si>
    <t xml:space="preserve">A133</t>
  </si>
  <si>
    <t xml:space="preserve">Outside Knee Hang Backbend Extended</t>
  </si>
  <si>
    <t xml:space="preserve">Both hands in contact with legs + Lower leg fully extended</t>
  </si>
  <si>
    <t xml:space="preserve">A017</t>
  </si>
  <si>
    <t xml:space="preserve">Capezio Passé 180</t>
  </si>
  <si>
    <t xml:space="preserve">Opening of the legs 180° + Lower leg fully extended</t>
  </si>
  <si>
    <t xml:space="preserve">A018</t>
  </si>
  <si>
    <t xml:space="preserve">Chopstick Passé</t>
  </si>
  <si>
    <t xml:space="preserve">Opening of the legs 180° + No hands-on pole + Back leg passé, opposite hand holding the leg</t>
  </si>
  <si>
    <t xml:space="preserve">A120</t>
  </si>
  <si>
    <t xml:space="preserve">Dragon Tail Straddle 180</t>
  </si>
  <si>
    <t xml:space="preserve">Opening of the legs 180° + Legs parallel to the floor</t>
  </si>
  <si>
    <t xml:space="preserve">A023</t>
  </si>
  <si>
    <t xml:space="preserve">Handstand Vertical Split (Floor Based)</t>
  </si>
  <si>
    <t xml:space="preserve">Opening of the legs 180° + Legs fully extended</t>
  </si>
  <si>
    <t xml:space="preserve">A051</t>
  </si>
  <si>
    <t xml:space="preserve">Keem Underarm Split</t>
  </si>
  <si>
    <t xml:space="preserve">Opening of the legs 160° + Underarm on pole, no hands-on pole + Upper body parallel to the floor + No sole of the foot on pole</t>
  </si>
  <si>
    <t xml:space="preserve">A058</t>
  </si>
  <si>
    <t xml:space="preserve">Inside Leg Hang Back Split 180</t>
  </si>
  <si>
    <t xml:space="preserve">Opening of the legs 180° + Both hands hold on to the leg</t>
  </si>
  <si>
    <t xml:space="preserve">A072</t>
  </si>
  <si>
    <t xml:space="preserve">Shoulder Dismount Split</t>
  </si>
  <si>
    <t xml:space="preserve">Opening of the legs 180° + Legs on front split</t>
  </si>
  <si>
    <t xml:space="preserve">A081</t>
  </si>
  <si>
    <t xml:space="preserve">Reverse Elbow Split</t>
  </si>
  <si>
    <t xml:space="preserve">A082</t>
  </si>
  <si>
    <t xml:space="preserve">Balance Horizontal Split (Floor Based)</t>
  </si>
  <si>
    <t xml:space="preserve">Opening of the legs 160° + Upper leg in contact with the chest + One hand on floor</t>
  </si>
  <si>
    <t xml:space="preserve">A128</t>
  </si>
  <si>
    <t xml:space="preserve">Dragon Tail Backbend</t>
  </si>
  <si>
    <t xml:space="preserve">Feet are in contact with the head tolerance 20 cm</t>
  </si>
  <si>
    <t xml:space="preserve">A149</t>
  </si>
  <si>
    <t xml:space="preserve">Songini Split 160</t>
  </si>
  <si>
    <t xml:space="preserve">Opening of the legs 160° + Outside hand only in contact to the pole + Both legs fully extended</t>
  </si>
  <si>
    <t xml:space="preserve">A200</t>
  </si>
  <si>
    <t xml:space="preserve">Elbow hold split 160 / Boczor split 160</t>
  </si>
  <si>
    <t xml:space="preserve">Opening of the legs 160° + Legs parallel to the floor + Upper elbow in contact with the pole</t>
  </si>
  <si>
    <t xml:space="preserve">A204</t>
  </si>
  <si>
    <t xml:space="preserve">Chinese split two hands 160</t>
  </si>
  <si>
    <t xml:space="preserve">Opening of the legs 160° minimum + Arms &amp; legs fully extended + Both hands &amp; one foot only in contact with the pole</t>
  </si>
  <si>
    <t xml:space="preserve">A279</t>
  </si>
  <si>
    <t xml:space="preserve">Elbow Split 160 (Krestianinova)</t>
  </si>
  <si>
    <t xml:space="preserve">Opening of the legs 160° + ⁠Both legs fully extended + ⁠Elbow grip only + No hands in contact with the pole</t>
  </si>
  <si>
    <t xml:space="preserve">A281</t>
  </si>
  <si>
    <t xml:space="preserve">Kupletskaia Split 160</t>
  </si>
  <si>
    <t xml:space="preserve">Opening of the legs 160° + ⁠Both legs fully extended + Upper hand hugs the leg + ⁠Both hands in contact of the pole + ⁠Lower arm fully extended</t>
  </si>
  <si>
    <t xml:space="preserve">A236</t>
  </si>
  <si>
    <t xml:space="preserve">Shevtsova split 2 (Mandi Koskela)</t>
  </si>
  <si>
    <t xml:space="preserve">Opening of the legs 180° + Upper foot behind the pole + Only one hand contact with the pole</t>
  </si>
  <si>
    <t xml:space="preserve">A201</t>
  </si>
  <si>
    <t xml:space="preserve">Neck Elbow split (Busani/Serra)</t>
  </si>
  <si>
    <t xml:space="preserve">Opening of the legs 180° + Neck &amp; upper elbow only in contact with the pole + Body &amp; legs parallel to the floor + Legs fully extended</t>
  </si>
  <si>
    <t xml:space="preserve">A202</t>
  </si>
  <si>
    <t xml:space="preserve">Candle split true grip (Davydova/Marion split)</t>
  </si>
  <si>
    <t xml:space="preserve">Opening of the legs 180° + Upper hand &amp; outside leg (lower foot) in contact with the pole + Legs fully extended</t>
  </si>
  <si>
    <t xml:space="preserve">A203</t>
  </si>
  <si>
    <t xml:space="preserve">Chinese split passè one hand (Gainullina)</t>
  </si>
  <si>
    <t xml:space="preserve">Opening of the legs 180° + Only one hand &amp; one foot in contact with the pole</t>
  </si>
  <si>
    <t xml:space="preserve">A022</t>
  </si>
  <si>
    <t xml:space="preserve">Chopstick 180</t>
  </si>
  <si>
    <t xml:space="preserve">Opening of the legs 180° + No hands-on pole + Legs line parallel to floor</t>
  </si>
  <si>
    <t xml:space="preserve">A024</t>
  </si>
  <si>
    <t xml:space="preserve">Jade Passé</t>
  </si>
  <si>
    <t xml:space="preserve">A025</t>
  </si>
  <si>
    <t xml:space="preserve">Alesia Split / Inverted Split</t>
  </si>
  <si>
    <t xml:space="preserve">Opening of the legs 180° + No hands-on pole + Inside armpit only in contact to the pole</t>
  </si>
  <si>
    <t xml:space="preserve">A027</t>
  </si>
  <si>
    <t xml:space="preserve">Pegasus (Upward)</t>
  </si>
  <si>
    <t xml:space="preserve">Opening of the legs 180° + Body facing upwards + Both legs fully extended</t>
  </si>
  <si>
    <t xml:space="preserve">A030</t>
  </si>
  <si>
    <t xml:space="preserve">Machine Gun</t>
  </si>
  <si>
    <t xml:space="preserve">Opening of the legs 180° + Body &amp; legs parallel to the floor + Both legs fully extended</t>
  </si>
  <si>
    <t xml:space="preserve">A129</t>
  </si>
  <si>
    <t xml:space="preserve">Broken Doll Extended</t>
  </si>
  <si>
    <t xml:space="preserve">Opening of the legs 180° + Underarm in contact with the pole + Lower hand in contact with the lower leg + Lower leg fully extended</t>
  </si>
  <si>
    <t xml:space="preserve">A057</t>
  </si>
  <si>
    <t xml:space="preserve">Cocoon 180</t>
  </si>
  <si>
    <t xml:space="preserve">A059</t>
  </si>
  <si>
    <t xml:space="preserve">Superman V</t>
  </si>
  <si>
    <t xml:space="preserve">Upper leg fully extended &amp; higher than the parallel line - External (upper) knee at shoulder height (same line) + No hands-on pole</t>
  </si>
  <si>
    <t xml:space="preserve">A070</t>
  </si>
  <si>
    <t xml:space="preserve">Elbow Hold Frontal Split</t>
  </si>
  <si>
    <t xml:space="preserve">Opening of the legs 180° + Upper elbow in contact to the pole + Legs fully extended</t>
  </si>
  <si>
    <t xml:space="preserve">A074</t>
  </si>
  <si>
    <t xml:space="preserve">Eclipse Split</t>
  </si>
  <si>
    <t xml:space="preserve">A076</t>
  </si>
  <si>
    <t xml:space="preserve">Inverted Leg Trough Split</t>
  </si>
  <si>
    <t xml:space="preserve">A079</t>
  </si>
  <si>
    <t xml:space="preserve">Flying K Elbow Lock</t>
  </si>
  <si>
    <t xml:space="preserve">Opening of the legs 180° + Both hands on pole + Chest facing on the side</t>
  </si>
  <si>
    <t xml:space="preserve">A080</t>
  </si>
  <si>
    <t xml:space="preserve">Horizontal Split Leg Trough</t>
  </si>
  <si>
    <t xml:space="preserve">Opening of the legs 180° + Both legs fully extended</t>
  </si>
  <si>
    <t xml:space="preserve">A091</t>
  </si>
  <si>
    <t xml:space="preserve">Inverted Back Ayesha Split</t>
  </si>
  <si>
    <t xml:space="preserve">Opening of the legs 180° + No hands-on pole + Both legs fully extended</t>
  </si>
  <si>
    <t xml:space="preserve">A130</t>
  </si>
  <si>
    <t xml:space="preserve">Iguana Backbend (Closed)</t>
  </si>
  <si>
    <t xml:space="preserve">Feet are in contact with the head, no tolerance</t>
  </si>
  <si>
    <t xml:space="preserve">A097</t>
  </si>
  <si>
    <t xml:space="preserve">Elbow Chest Split</t>
  </si>
  <si>
    <t xml:space="preserve">Opening of the legs 180° + No hands-on pole + Chest in contact with the pole + Both legs fully extended</t>
  </si>
  <si>
    <t xml:space="preserve">A102</t>
  </si>
  <si>
    <t xml:space="preserve">Elbow Chest Butterfly</t>
  </si>
  <si>
    <t xml:space="preserve">A107</t>
  </si>
  <si>
    <t xml:space="preserve">Shevtsova split</t>
  </si>
  <si>
    <t xml:space="preserve">Opening of the legs 180° + Inverted Underarm Split + Only one hand in contact with the pole + Upper foot behind the pole</t>
  </si>
  <si>
    <t xml:space="preserve">A092</t>
  </si>
  <si>
    <t xml:space="preserve">Dragon Tail Front Split 160</t>
  </si>
  <si>
    <t xml:space="preserve">Opening of the legs 160° + Legs parallel to the floor + Back leg extended or passé</t>
  </si>
  <si>
    <t xml:space="preserve">A134</t>
  </si>
  <si>
    <t xml:space="preserve">Hug Jade 1 (Aita Split)</t>
  </si>
  <si>
    <t xml:space="preserve">Opening of the legs 180° + Knee in contact with the chest + No hands-on pole</t>
  </si>
  <si>
    <t xml:space="preserve">A099</t>
  </si>
  <si>
    <t xml:space="preserve">Reverse Elbow Straddle (Syniachenko)</t>
  </si>
  <si>
    <t xml:space="preserve">Opening of the legs 180° + Lower leg (knee) in contact with the chest + Both legs fully extended</t>
  </si>
  <si>
    <t xml:space="preserve">A144</t>
  </si>
  <si>
    <t xml:space="preserve">Coralie Cocoon 1</t>
  </si>
  <si>
    <t xml:space="preserve">Upper leg on pole fully extended + No hands in contact with the pole + Lower foot above the head</t>
  </si>
  <si>
    <t xml:space="preserve">A161</t>
  </si>
  <si>
    <t xml:space="preserve">Brass monkey/ elbow hold split 180 behind the back (The Kivela Elbow/Monkey split)</t>
  </si>
  <si>
    <t xml:space="preserve">Opening of the legs 180° + Brass monkey grip or elbow grip + Legs fully extended</t>
  </si>
  <si>
    <t xml:space="preserve">A160</t>
  </si>
  <si>
    <t xml:space="preserve">Floor Based Balance Split (Jupiter Balance split)</t>
  </si>
  <si>
    <t xml:space="preserve">Opening of the legs 180° + Legs parallel to the floor + One hand only in contact with the floor + Upper hands not in contact with the pole</t>
  </si>
  <si>
    <t xml:space="preserve">A187</t>
  </si>
  <si>
    <t xml:space="preserve">Sit split leg through (Novelli)</t>
  </si>
  <si>
    <t xml:space="preserve">Opening of the legs 180° + Arms &amp; legs fully extended + Legs (line) parallel to the floor</t>
  </si>
  <si>
    <t xml:space="preserve">A188</t>
  </si>
  <si>
    <t xml:space="preserve">Forearm elbow handstand split floor based</t>
  </si>
  <si>
    <t xml:space="preserve">Opening of the legs 180° + Upper arm in forearm grip + One elbow only in contact with the floor</t>
  </si>
  <si>
    <t xml:space="preserve">A189</t>
  </si>
  <si>
    <t xml:space="preserve">Sit split leg through variation (Novelli)</t>
  </si>
  <si>
    <t xml:space="preserve">Opening of the legs 180° + Arms &amp; legs fully extended + Both hands above pelvis + Legs (line) parallel to the floor</t>
  </si>
  <si>
    <t xml:space="preserve">A199</t>
  </si>
  <si>
    <t xml:space="preserve">Elbow hold split / Boczor split</t>
  </si>
  <si>
    <t xml:space="preserve">Opening of the legs 180° + Legs parallel to the floor + Upper elbow in contact with the pole</t>
  </si>
  <si>
    <t xml:space="preserve">A190</t>
  </si>
  <si>
    <t xml:space="preserve">Elbow hold split variation (Colantuoni)</t>
  </si>
  <si>
    <t xml:space="preserve">Opening of the legs 180° -Neck &amp; upper elbow in contact with the pole</t>
  </si>
  <si>
    <t xml:space="preserve">A219</t>
  </si>
  <si>
    <t xml:space="preserve">Kefala/Knoppova split</t>
  </si>
  <si>
    <t xml:space="preserve">Opening of the legs 180° + Legs fully extended &amp; parallel to the floor + Lower arm fully extended</t>
  </si>
  <si>
    <t xml:space="preserve">A214</t>
  </si>
  <si>
    <t xml:space="preserve">Sergeeva needle</t>
  </si>
  <si>
    <t xml:space="preserve">Opening of the legs 180° + Arms &amp; legs fully extended + Lower hand is holding the lower leg + Upper hand is above the upper knee + Upper body parallel to the floor</t>
  </si>
  <si>
    <t xml:space="preserve">A215</t>
  </si>
  <si>
    <t xml:space="preserve">Extreme Russian layback (Kononova bagle)</t>
  </si>
  <si>
    <t xml:space="preserve">Upper foot in contact with the head + Upper foot not in contact with the pole</t>
  </si>
  <si>
    <t xml:space="preserve">A217</t>
  </si>
  <si>
    <t xml:space="preserve">Grasshopper (Yliana Kupletskaia)</t>
  </si>
  <si>
    <t xml:space="preserve">Opening of the legs 180° + One hand is not in contact with the pole</t>
  </si>
  <si>
    <t xml:space="preserve">A224</t>
  </si>
  <si>
    <t xml:space="preserve">Distorted split (Martin)</t>
  </si>
  <si>
    <t xml:space="preserve">Opening of the legs 180° + Lower elbow wrapping the pole holding the ankle + Lower knee in contact with the chest  +Legs fully extended + No hands in contact with the pole</t>
  </si>
  <si>
    <t xml:space="preserve">A226</t>
  </si>
  <si>
    <t xml:space="preserve">Floor based spatchcock  (Gábris-Baczakó Spatchcock)</t>
  </si>
  <si>
    <t xml:space="preserve">Floor based Spatchcock + Soles feet behind the pole + Pole at the level of the shoulder blades (scapulae)</t>
  </si>
  <si>
    <t xml:space="preserve">A241</t>
  </si>
  <si>
    <t xml:space="preserve">Mexican split (Knoppova Split)</t>
  </si>
  <si>
    <t xml:space="preserve">Opening of the legs 180° +
Body &amp; legs line parallel to floor +
Legs fully extended</t>
  </si>
  <si>
    <t xml:space="preserve">A238</t>
  </si>
  <si>
    <t xml:space="preserve">Wrist sit elbow grip (Roccati)</t>
  </si>
  <si>
    <t xml:space="preserve">Opening of the legs 180° + Upper elbow grip, lower grip of Choice + Lower foot on the wrist</t>
  </si>
  <si>
    <t xml:space="preserve">A264</t>
  </si>
  <si>
    <t xml:space="preserve">Wyatt Bridge Ring</t>
  </si>
  <si>
    <t xml:space="preserve">Hands in basic grip (thumbs up) + One foot and both hands in contact with pole + One foot in contact with head + No head, neck, or shoulder contact with pole</t>
  </si>
  <si>
    <t xml:space="preserve">A244</t>
  </si>
  <si>
    <t xml:space="preserve">Elbow grip split (Mezhyrytska)</t>
  </si>
  <si>
    <t xml:space="preserve">Opening of the legs 180° + Both legs fully extended + Elbow only in contact with the pole</t>
  </si>
  <si>
    <t xml:space="preserve">A270</t>
  </si>
  <si>
    <t xml:space="preserve">Elbow grip Aerial Stag (Csatlos)</t>
  </si>
  <si>
    <t xml:space="preserve">Opening of the legs 180° + inside hand in elbow grip + Inside leg in knee hang</t>
  </si>
  <si>
    <t xml:space="preserve">A278</t>
  </si>
  <si>
    <t xml:space="preserve">Elbow Split (Krestianinova)</t>
  </si>
  <si>
    <t xml:space="preserve">Opening of the legs 180° + ⁠Both legs fully extended + ⁠Elbow grip only + No hands in contact with the pole</t>
  </si>
  <si>
    <t xml:space="preserve">A252</t>
  </si>
  <si>
    <t xml:space="preserve">Mira ring (Titanic ring)</t>
  </si>
  <si>
    <t xml:space="preserve">Titanic position (no hands on pole) + Feet in contact with the head</t>
  </si>
  <si>
    <t xml:space="preserve">A245</t>
  </si>
  <si>
    <t xml:space="preserve">Upright bird of paradise one hand (Lecrosnier)</t>
  </si>
  <si>
    <t xml:space="preserve">Opening of the legs 180° + No hands in contact to the pole + Legs fully extended</t>
  </si>
  <si>
    <t xml:space="preserve">A246</t>
  </si>
  <si>
    <t xml:space="preserve">Korystova straddle</t>
  </si>
  <si>
    <t xml:space="preserve">Legs fully extended + Lower leg in contact with the head + No hands in contact with the pole</t>
  </si>
  <si>
    <t xml:space="preserve">A218</t>
  </si>
  <si>
    <t xml:space="preserve">Bird of paradise variation (Lightning)</t>
  </si>
  <si>
    <t xml:space="preserve">Opening of the legs 160° + Upper hand is holding the opposite ankle</t>
  </si>
  <si>
    <t xml:space="preserve">A239</t>
  </si>
  <si>
    <t xml:space="preserve">Bondage Split (Charrier split)</t>
  </si>
  <si>
    <t xml:space="preserve">Opening of the legs 180° + -Body &amp; lower leg parallel to floor + Legs fully extended</t>
  </si>
  <si>
    <t xml:space="preserve">A230</t>
  </si>
  <si>
    <t xml:space="preserve">Chinese split two hands 180</t>
  </si>
  <si>
    <t xml:space="preserve">Opening of the legs 180° minimum + Arms &amp; legs fully extended + Both hands &amp; one foot only in contact with the pole</t>
  </si>
  <si>
    <t xml:space="preserve">A220</t>
  </si>
  <si>
    <t xml:space="preserve">Flying K. one elbow grip (Kupletskaia Split)</t>
  </si>
  <si>
    <t xml:space="preserve">Opening of the legs 180° + No hands in contact with the pole + Only one elbow  &amp; lower foot in contact to the pole</t>
  </si>
  <si>
    <t xml:space="preserve">A234</t>
  </si>
  <si>
    <t xml:space="preserve">Charrier backbend</t>
  </si>
  <si>
    <t xml:space="preserve">Legs fully extended, in straddle position &amp; parallel to the floor + Upper hand in twisted grip + Only 2 hands in contact to the pole + Back faces the pole</t>
  </si>
  <si>
    <t xml:space="preserve">A237</t>
  </si>
  <si>
    <t xml:space="preserve">Forearm grip backbend (Melachroinaki)</t>
  </si>
  <si>
    <t xml:space="preserve">Side forearm grip + Feet in contact with head</t>
  </si>
  <si>
    <t xml:space="preserve">A228</t>
  </si>
  <si>
    <t xml:space="preserve">Shoulder dismount split variation (Bunny grip split)</t>
  </si>
  <si>
    <t xml:space="preserve">Opening of the legs 180° + Legs line &amp; body parallel to the floor + Upper hand in bunny grip, lower hand in cup grip</t>
  </si>
  <si>
    <t xml:space="preserve">A167</t>
  </si>
  <si>
    <t xml:space="preserve">Elbow grip backbend (Spagnolini)</t>
  </si>
  <si>
    <t xml:space="preserve">Legs parallel to the floor + One hand only in contact with the pole</t>
  </si>
  <si>
    <t xml:space="preserve">A016</t>
  </si>
  <si>
    <t xml:space="preserve">Allegra</t>
  </si>
  <si>
    <t xml:space="preserve">A019</t>
  </si>
  <si>
    <t xml:space="preserve">Inverted Front Split</t>
  </si>
  <si>
    <t xml:space="preserve">A135</t>
  </si>
  <si>
    <t xml:space="preserve">Hug Jade 2 (Aita Split)</t>
  </si>
  <si>
    <t xml:space="preserve">Opening of the legs 180° + Legs parallel to the floor + Knee in contact with the chest + No hands-on pole</t>
  </si>
  <si>
    <t xml:space="preserve">A147</t>
  </si>
  <si>
    <t xml:space="preserve">Forearm Split 180 (Fratini)</t>
  </si>
  <si>
    <t xml:space="preserve">Opening of the legs 180° + Legs fully extended + No hands in contact to the pole</t>
  </si>
  <si>
    <t xml:space="preserve">A020</t>
  </si>
  <si>
    <t xml:space="preserve">Inverted Bird of Paradise</t>
  </si>
  <si>
    <t xml:space="preserve">A021</t>
  </si>
  <si>
    <t xml:space="preserve">Capezio Split</t>
  </si>
  <si>
    <t xml:space="preserve">A028</t>
  </si>
  <si>
    <t xml:space="preserve">Bird of paradise</t>
  </si>
  <si>
    <t xml:space="preserve">A029</t>
  </si>
  <si>
    <t xml:space="preserve">Floor K (Floor Based)</t>
  </si>
  <si>
    <t xml:space="preserve">Opening of the legs 180° + One hand on floor + Legs on front split</t>
  </si>
  <si>
    <t xml:space="preserve">A031</t>
  </si>
  <si>
    <t xml:space="preserve">Pegasus (Downward)</t>
  </si>
  <si>
    <t xml:space="preserve">Opening of the legs 180° + Body facing downward</t>
  </si>
  <si>
    <t xml:space="preserve">A033</t>
  </si>
  <si>
    <t xml:space="preserve">Russian Split Elbow Lock</t>
  </si>
  <si>
    <t xml:space="preserve">Opening of the legs 180° + Legs fully extended + One elbow &amp; foot on the pole Body maximum 45° to the floor ***This element can also be executed floor based***</t>
  </si>
  <si>
    <t xml:space="preserve">A036</t>
  </si>
  <si>
    <t xml:space="preserve">Sneaky Split</t>
  </si>
  <si>
    <t xml:space="preserve">Opening of the legs 180°+ Upper body parallel to the floor </t>
  </si>
  <si>
    <t xml:space="preserve">A037</t>
  </si>
  <si>
    <t xml:space="preserve">Marchetti Underarm Split</t>
  </si>
  <si>
    <t xml:space="preserve">Opening of the legs 180° + Legs parallel to the floor + Chest facing the pole</t>
  </si>
  <si>
    <t xml:space="preserve">A038</t>
  </si>
  <si>
    <t xml:space="preserve">Vertical Jade</t>
  </si>
  <si>
    <t xml:space="preserve">Opening of the legs 180° + Upper leg grabbed by the opposite elbow + Lower foot behind the pole</t>
  </si>
  <si>
    <t xml:space="preserve">A040</t>
  </si>
  <si>
    <t xml:space="preserve">Back Split</t>
  </si>
  <si>
    <t xml:space="preserve">A061</t>
  </si>
  <si>
    <t xml:space="preserve">Eagle</t>
  </si>
  <si>
    <t xml:space="preserve">Opening of the legs 180° + Leg &amp; arms fully extended, above the head</t>
  </si>
  <si>
    <t xml:space="preserve">A069</t>
  </si>
  <si>
    <t xml:space="preserve">Dragon Tail Front Split 180</t>
  </si>
  <si>
    <t xml:space="preserve">Opening of the legs 180° + Legs parallel to the floor &amp; fully extended</t>
  </si>
  <si>
    <t xml:space="preserve">A060</t>
  </si>
  <si>
    <t xml:space="preserve">Dragon Tail Backbend (Closed)</t>
  </si>
  <si>
    <t xml:space="preserve">A073</t>
  </si>
  <si>
    <t xml:space="preserve">Dragonfly</t>
  </si>
  <si>
    <t xml:space="preserve">Opening of the legs 180° + Legs fully extended + No hands-on pole</t>
  </si>
  <si>
    <t xml:space="preserve">A086</t>
  </si>
  <si>
    <t xml:space="preserve">Inverted One Hand Split</t>
  </si>
  <si>
    <t xml:space="preserve">Opening of the legs 180°+ Only one hand in contact with the pole + Legs fully extended</t>
  </si>
  <si>
    <t xml:space="preserve">A150</t>
  </si>
  <si>
    <t xml:space="preserve">Songini Split 180</t>
  </si>
  <si>
    <t xml:space="preserve">Opening of the legs 180° + Outside hand only in contact to the pole + Legs fully extended</t>
  </si>
  <si>
    <t xml:space="preserve">A096</t>
  </si>
  <si>
    <t xml:space="preserve">Inverted No Hands Split</t>
  </si>
  <si>
    <t xml:space="preserve">Opening of the legs 180° + Legs fully extended + Upper foot, back &amp; underarm in contact with pole + No hands in contact with the pole</t>
  </si>
  <si>
    <t xml:space="preserve">A100</t>
  </si>
  <si>
    <t xml:space="preserve">Machine Gun No Hands</t>
  </si>
  <si>
    <t xml:space="preserve">Opening of the legs 180° + No hands-on contact with the pole + Both legs fully extended</t>
  </si>
  <si>
    <t xml:space="preserve">A151</t>
  </si>
  <si>
    <t xml:space="preserve">Side Split Ciccone</t>
  </si>
  <si>
    <t xml:space="preserve">Opening of the legs 180° + Body &amp; lower leg parallel to the floor + One hand only in contact to the pole + Inside hand holding the outside leg + Inside waist on the pole</t>
  </si>
  <si>
    <t xml:space="preserve">A136</t>
  </si>
  <si>
    <t xml:space="preserve">Elbow side split Syniachenko</t>
  </si>
  <si>
    <t xml:space="preserve">Opening of the legs 180° + One elbow, lower foot &amp; one hand only in contact to the pole</t>
  </si>
  <si>
    <t xml:space="preserve">A152</t>
  </si>
  <si>
    <t xml:space="preserve">Marion/Amber Cup Split (Minina Twisted)</t>
  </si>
  <si>
    <t xml:space="preserve">Opening of the legs 180° + Cup grip + Legs &amp; lower arm fully extended</t>
  </si>
  <si>
    <t xml:space="preserve">A153</t>
  </si>
  <si>
    <t xml:space="preserve">Forearm over split (Minina Overspilt)</t>
  </si>
  <si>
    <t xml:space="preserve">Opening of the legs 180° minimum + Legs fully extended</t>
  </si>
  <si>
    <t xml:space="preserve">A154</t>
  </si>
  <si>
    <t xml:space="preserve">Armpit Split Grip / Di Trani split (Elena Split)</t>
  </si>
  <si>
    <t xml:space="preserve">Opening of the legs 180° minimum + Legs fully extended &amp; parallel to the pole + Lower arm fully extended</t>
  </si>
  <si>
    <t xml:space="preserve">A155</t>
  </si>
  <si>
    <t xml:space="preserve">Active split (Serpe Split)</t>
  </si>
  <si>
    <t xml:space="preserve">Opening of the legs 180° + Legs fully extended &amp; parallel to the floor + Lower arm under the leg</t>
  </si>
  <si>
    <t xml:space="preserve">A156</t>
  </si>
  <si>
    <t xml:space="preserve">Forearm Twisty Split (Mosca Split)</t>
  </si>
  <si>
    <t xml:space="preserve">Opening of the legs 180° + Legs fully extended &amp; parallel to the floor + Upper arm: forearm grip + Lower arm fully extended</t>
  </si>
  <si>
    <t xml:space="preserve">A157</t>
  </si>
  <si>
    <t xml:space="preserve">Crossbow Split</t>
  </si>
  <si>
    <t xml:space="preserve">A158</t>
  </si>
  <si>
    <t xml:space="preserve">Outside Knee Hang Back Bend (The Mira Back Bend)</t>
  </si>
  <si>
    <t xml:space="preserve">Both hands in contact with legs + Lower foot in contact with the head</t>
  </si>
  <si>
    <t xml:space="preserve">A163</t>
  </si>
  <si>
    <t xml:space="preserve">Thread through front split (Kivela)</t>
  </si>
  <si>
    <t xml:space="preserve">Opening of the legs 180° + Upper leg behind pole</t>
  </si>
  <si>
    <t xml:space="preserve">A164</t>
  </si>
  <si>
    <t xml:space="preserve">Forearm/armpit horizontal split (Sally split, Cogo/Kreuger)</t>
  </si>
  <si>
    <t xml:space="preserve">Opening of the legs 180° minimum + Legs fully extended + No hands in contact with the pole + Body &amp; legs (line) parallel to the floor</t>
  </si>
  <si>
    <t xml:space="preserve">A170</t>
  </si>
  <si>
    <t xml:space="preserve">Shoulder Split (Snake Shoulder)</t>
  </si>
  <si>
    <t xml:space="preserve">Opening of the legs 180° + Hold the position 2 seconds + One hand &amp; shoulder only on the pole</t>
  </si>
  <si>
    <t xml:space="preserve">A174</t>
  </si>
  <si>
    <t xml:space="preserve">Elbow grip split (Lipcsei split)</t>
  </si>
  <si>
    <t xml:space="preserve">Opening of the legs 180° + Legs parallel to the floor + Lower elbow only in contact with the pole + Only upper arm in contact with upper leg</t>
  </si>
  <si>
    <t xml:space="preserve">A176</t>
  </si>
  <si>
    <t xml:space="preserve">Cradle pike to active split (Lombardo)</t>
  </si>
  <si>
    <t xml:space="preserve">Opening of the legs 180° minimum +  Legs fully extended + Lower hand only in contact with the pole + Legs (line) parallel to the floor</t>
  </si>
  <si>
    <t xml:space="preserve">A177</t>
  </si>
  <si>
    <t xml:space="preserve">Outside upper Wenson split (Lombardo Split) Split with outside legs (Wenson)</t>
  </si>
  <si>
    <t xml:space="preserve">Opening of the legs 180° minimum + Legs fully extended in Wenson position + Lower arm fully extended, hand holding the pole + Legs (line) parallel to the floor</t>
  </si>
  <si>
    <t xml:space="preserve">A184</t>
  </si>
  <si>
    <t xml:space="preserve">Pole Split upright (Novelli Split)</t>
  </si>
  <si>
    <t xml:space="preserve">Opening of the legs 180° + Upper body parallel to the floor + One hand only in contact with the pole</t>
  </si>
  <si>
    <t xml:space="preserve">A185</t>
  </si>
  <si>
    <t xml:space="preserve">Meethook Split (Filippini)</t>
  </si>
  <si>
    <t xml:space="preserve">Opening of the legs 180° + Legs fully extended + Body &amp; legs parallel to the floor + Holding arm fully extended</t>
  </si>
  <si>
    <t xml:space="preserve">A192</t>
  </si>
  <si>
    <t xml:space="preserve">Palmerini Split</t>
  </si>
  <si>
    <t xml:space="preserve">Opening of the legs 180° + Upper leg: outside + Upper hand: twisted grip + Both legs fully extended</t>
  </si>
  <si>
    <t xml:space="preserve">A193</t>
  </si>
  <si>
    <t xml:space="preserve">Easter split (Edda Split)</t>
  </si>
  <si>
    <t xml:space="preserve">Opening of the legs 180° + Both legs &amp; lower arm fully extended + Inside elbow grip</t>
  </si>
  <si>
    <t xml:space="preserve">A063</t>
  </si>
  <si>
    <t xml:space="preserve">Extended Dragon Tail legs open</t>
  </si>
  <si>
    <t xml:space="preserve">Legs open, fully extended, &amp; parallel to the floor + Pelvis (hips) parallel to the floor</t>
  </si>
  <si>
    <t xml:space="preserve">LEG CLOSE TOGETHER</t>
  </si>
  <si>
    <t xml:space="preserve">A063-Var</t>
  </si>
  <si>
    <t xml:space="preserve">Extended Dragon Tail [VARIATION]</t>
  </si>
  <si>
    <t xml:space="preserve">Legs CLOSE TOGETHER, fully extended, &amp; parallel to the floor + Pelvis (hips) parallel to the floor</t>
  </si>
  <si>
    <t xml:space="preserve">A212</t>
  </si>
  <si>
    <t xml:space="preserve">Reverse elbow layback (Gorbunova)</t>
  </si>
  <si>
    <t xml:space="preserve">Both legs parallel to the floor + One arm only in contact with the pole in back (reverse) elbow grip + Body position: backbend</t>
  </si>
  <si>
    <t xml:space="preserve">A213</t>
  </si>
  <si>
    <t xml:space="preserve">Vishnevskaya bird</t>
  </si>
  <si>
    <t xml:space="preserve">Opening of the legs 180° + No hands in contact with the pole + Legs are fully extended</t>
  </si>
  <si>
    <t xml:space="preserve">A222</t>
  </si>
  <si>
    <t xml:space="preserve">Outside Knee Hang Backbend Split (Iira Backbend Split)</t>
  </si>
  <si>
    <t xml:space="preserve">Opening of the legs 160° + Lower leg fully extended + Lower hand in forearm grip in contact with the pole below the knee + Upper arm fully extended</t>
  </si>
  <si>
    <t xml:space="preserve">A223</t>
  </si>
  <si>
    <t xml:space="preserve">Alesya split passè (Marsaguet)</t>
  </si>
  <si>
    <t xml:space="preserve">Opening of the legs 180° + No hands on pole + Inside armpit only in contact to the pole + Outside arm holding the upper foot</t>
  </si>
  <si>
    <t xml:space="preserve">A240</t>
  </si>
  <si>
    <t xml:space="preserve">Tata split arm through (Kubaszczyk split)</t>
  </si>
  <si>
    <t xml:space="preserve">Opening of the legs 180° + No hands on the pole + Inside arm in front of the pole</t>
  </si>
  <si>
    <t xml:space="preserve">A274</t>
  </si>
  <si>
    <t xml:space="preserve">Possas Split passé</t>
  </si>
  <si>
    <t xml:space="preserve">Opening of the legs 180° + Outside leg fully extended + No hands in contact with the pole + Only armpit, upper leg (the bent one) and upper foot in contact with the pole</t>
  </si>
  <si>
    <t xml:space="preserve">A186</t>
  </si>
  <si>
    <t xml:space="preserve">Cavalieri Fang</t>
  </si>
  <si>
    <t xml:space="preserve">Upper leg &amp; arm fully extended + Lower foot in contact with the head</t>
  </si>
  <si>
    <t xml:space="preserve">A026</t>
  </si>
  <si>
    <t xml:space="preserve">Over Split on pole</t>
  </si>
  <si>
    <t xml:space="preserve">Opening of the legs more than 180° + Lower leg fully extended + Upper body arch position under the parallel line</t>
  </si>
  <si>
    <t xml:space="preserve">A216</t>
  </si>
  <si>
    <t xml:space="preserve">Totmyanina titanic</t>
  </si>
  <si>
    <t xml:space="preserve">Both hands in contact with leg behind the head + Arms fully extended</t>
  </si>
  <si>
    <t xml:space="preserve">A235</t>
  </si>
  <si>
    <t xml:space="preserve">Chest press backbend</t>
  </si>
  <si>
    <t xml:space="preserve">Upper chest in contact to the pole + Legs in straddle position, fully extended + Legs at least at 45° diagonally low towards the floor</t>
  </si>
  <si>
    <t xml:space="preserve">A178</t>
  </si>
  <si>
    <t xml:space="preserve">Upright active split (Lombardo)</t>
  </si>
  <si>
    <t xml:space="preserve">Opening of the legs 180° + Legs fully extended + Lower foot behind the pole + Only hands &amp; lower leg in contact with the pole</t>
  </si>
  <si>
    <t xml:space="preserve">A175</t>
  </si>
  <si>
    <t xml:space="preserve">Földesi split</t>
  </si>
  <si>
    <t xml:space="preserve">Opening of the legs 180° + Body (torso) parallel to the floor + Both hands in contact with the pole</t>
  </si>
  <si>
    <t xml:space="preserve">A110</t>
  </si>
  <si>
    <t xml:space="preserve">Neck Hold Leg Through Split</t>
  </si>
  <si>
    <t xml:space="preserve">Opening of the legs 180° + Chest facing the floor + Legs fully extended</t>
  </si>
  <si>
    <t xml:space="preserve">A078</t>
  </si>
  <si>
    <t xml:space="preserve">Extreme Jade Underarm (Gordiyenko)</t>
  </si>
  <si>
    <t xml:space="preserve">Opening of the legs 180° + Body parallel to the floor + No hands in contact with the pole + Upper arm fully extended</t>
  </si>
  <si>
    <t xml:space="preserve">A034</t>
  </si>
  <si>
    <t xml:space="preserve">Russian Split</t>
  </si>
  <si>
    <t xml:space="preserve">Opening of the legs 180° + Body parallel to the floor 20° of tolerance</t>
  </si>
  <si>
    <t xml:space="preserve">A039</t>
  </si>
  <si>
    <t xml:space="preserve">Back Elbow Vertical Split</t>
  </si>
  <si>
    <t xml:space="preserve">Opening of the legs 180° + Legs parallel to the pole + No hands-on pole</t>
  </si>
  <si>
    <t xml:space="preserve">A138</t>
  </si>
  <si>
    <t xml:space="preserve">Upright Syniachenko Split</t>
  </si>
  <si>
    <t xml:space="preserve">Opening of the legs 180° + Both hands, lower foot, &amp; buttocks only in contact with the pole + Lower foot not in contact with the pole</t>
  </si>
  <si>
    <t xml:space="preserve">A042</t>
  </si>
  <si>
    <t xml:space="preserve">Elbow Hold Split
</t>
  </si>
  <si>
    <t xml:space="preserve">Opening of the legs 180° + Legs fully extended &amp; parallel to the floor</t>
  </si>
  <si>
    <t xml:space="preserve">A140</t>
  </si>
  <si>
    <t xml:space="preserve">Bui-Bui Bend legs open</t>
  </si>
  <si>
    <t xml:space="preserve">Legs open &amp; fully extended + One hand only in contact to the pole + Lower arm fully extended + The position of the hips &amp; pelvis must be positioned facing up, no side pike position</t>
  </si>
  <si>
    <t xml:space="preserve">A043</t>
  </si>
  <si>
    <t xml:space="preserve">Handspring Split on Pole</t>
  </si>
  <si>
    <t xml:space="preserve">Opening of the legs 180° + Legs fully extended, entire sole of the foot on pole</t>
  </si>
  <si>
    <t xml:space="preserve">A044</t>
  </si>
  <si>
    <t xml:space="preserve">Flying K</t>
  </si>
  <si>
    <t xml:space="preserve">A045</t>
  </si>
  <si>
    <t xml:space="preserve">Marchetti Wenson Split</t>
  </si>
  <si>
    <t xml:space="preserve">Opening of the legs 180° + One hand on floor + Legs &amp; body parallel to the floor</t>
  </si>
  <si>
    <t xml:space="preserve">A052</t>
  </si>
  <si>
    <t xml:space="preserve">Felix Spatchcock</t>
  </si>
  <si>
    <t xml:space="preserve">No hands or elbows on the pole + Ankles on the pole</t>
  </si>
  <si>
    <t xml:space="preserve">A062</t>
  </si>
  <si>
    <t xml:space="preserve">Marion Half Back Split</t>
  </si>
  <si>
    <t xml:space="preserve">Opening of the legs 180° + Underarm Half Back Split + Upper leg fully extended over the head</t>
  </si>
  <si>
    <t xml:space="preserve">A139</t>
  </si>
  <si>
    <t xml:space="preserve">Marchetti oversplit inverted</t>
  </si>
  <si>
    <t xml:space="preserve">Opening of the legs 180° + Legs fully extended + One hand only in contact to the pole</t>
  </si>
  <si>
    <t xml:space="preserve">A064</t>
  </si>
  <si>
    <t xml:space="preserve">Rainbow Marchenko Scissor Legs Position</t>
  </si>
  <si>
    <t xml:space="preserve">Lower leg parallel to the floor + Both legs fully extended</t>
  </si>
  <si>
    <t xml:space="preserve">A077</t>
  </si>
  <si>
    <t xml:space="preserve">Extreme Jade Straight Arm</t>
  </si>
  <si>
    <t xml:space="preserve">Opening of the legs 180° + Only one hand on the pole + Chest facing ceiling</t>
  </si>
  <si>
    <t xml:space="preserve">A090</t>
  </si>
  <si>
    <t xml:space="preserve">Reverse Back Split</t>
  </si>
  <si>
    <t xml:space="preserve">A093</t>
  </si>
  <si>
    <t xml:space="preserve">Bozina Split</t>
  </si>
  <si>
    <t xml:space="preserve">Opening of the legs 180° + One Arm Sneaky Split + Body parallel to the floor + Only one hand on pole</t>
  </si>
  <si>
    <t xml:space="preserve">A105</t>
  </si>
  <si>
    <t xml:space="preserve">Back Elbow Wrist Split</t>
  </si>
  <si>
    <t xml:space="preserve">Opening of the legs 180° + One hand only in contact to the pole + Legs fully extended</t>
  </si>
  <si>
    <t xml:space="preserve">A106</t>
  </si>
  <si>
    <t xml:space="preserve">Rinaldi Split</t>
  </si>
  <si>
    <t xml:space="preserve">Opening of the legs 180° + Inverted Vertical Overspilt + One hand only in contact to the pole + Legs fully extended + Lower sole in contact to the pole</t>
  </si>
  <si>
    <t xml:space="preserve">A191</t>
  </si>
  <si>
    <t xml:space="preserve">The Tatarintseva Split (Magdalena Karasinska variation)</t>
  </si>
  <si>
    <t xml:space="preserve">Opening of the legs 180° minimum + No hands in contact with the pole + One hand in contact with the opposite leg + Upper body parallel to the floor</t>
  </si>
  <si>
    <t xml:space="preserve">A182</t>
  </si>
  <si>
    <t xml:space="preserve">One hand Eagle (Veronese) Backbend elbow</t>
  </si>
  <si>
    <t xml:space="preserve">Opening of the legs 180° + Both legs fully extended + Arm holding the leg fully extended &amp; above the head + No hands in contact with the pole</t>
  </si>
  <si>
    <t xml:space="preserve">A183</t>
  </si>
  <si>
    <t xml:space="preserve">Flying K Variation (Novelli Flying K)</t>
  </si>
  <si>
    <t xml:space="preserve">Opening of the legs 180° + Only one hand the lower ankle in contact with the pole + No sole of the foot in contact with the pole</t>
  </si>
  <si>
    <t xml:space="preserve">A166</t>
  </si>
  <si>
    <t xml:space="preserve">Handspring split leg through (Wyatt Split)</t>
  </si>
  <si>
    <t xml:space="preserve">Opening of the legs 180° + Legs fully extended &amp; parallel to the floor + Only hands &amp; upper leg in contact with the pole </t>
  </si>
  <si>
    <t xml:space="preserve">A162</t>
  </si>
  <si>
    <t xml:space="preserve">Twisted grip Ayesha extended legs (Kivela)</t>
  </si>
  <si>
    <t xml:space="preserve">Legs fully extended, open &amp; parallel to the floor + Both hands only in contact with the pole</t>
  </si>
  <si>
    <t xml:space="preserve">CUP GRIP</t>
  </si>
  <si>
    <t xml:space="preserve">A162-Var</t>
  </si>
  <si>
    <t xml:space="preserve">Twisted grip Ayesha extended legs (Kivela) [VARIATION]</t>
  </si>
  <si>
    <t xml:space="preserve">Legs fully extended, open &amp; parallel to the floor + Both hands only in contact with the pole + CUP GRIP</t>
  </si>
  <si>
    <t xml:space="preserve">A108</t>
  </si>
  <si>
    <t xml:space="preserve">Flying K Passé</t>
  </si>
  <si>
    <t xml:space="preserve">A171</t>
  </si>
  <si>
    <t xml:space="preserve">The Fairy Split Père (Split inside leg on the pole)</t>
  </si>
  <si>
    <t xml:space="preserve">Opening of the legs 180° minimum + No hands in contact with the pole, inside elbow only + Lower leg fully extended</t>
  </si>
  <si>
    <t xml:space="preserve">A255</t>
  </si>
  <si>
    <t xml:space="preserve">Schannon split</t>
  </si>
  <si>
    <t xml:space="preserve">A257</t>
  </si>
  <si>
    <t xml:space="preserve">Moony (Szanto backbend 2)</t>
  </si>
  <si>
    <t xml:space="preserve">Legs open, fully extended, &amp; parallel to the pole + Lower forearm in contact to the pole</t>
  </si>
  <si>
    <t xml:space="preserve">A258</t>
  </si>
  <si>
    <t xml:space="preserve">Artemchuk oversplit backbend</t>
  </si>
  <si>
    <t xml:space="preserve">Opening of the legs 180° minimum + Both legs fully extended + Upper body lower than the parallelism to the floor (backbend) + Hands behind the back &amp; grip of choice</t>
  </si>
  <si>
    <t xml:space="preserve">A260</t>
  </si>
  <si>
    <t xml:space="preserve">Torsion split Jallegra (Cogo)</t>
  </si>
  <si>
    <t xml:space="preserve">Opening of the legs 180° + Outside armpit must be in contact with the pole + Same hand (upper one) hold same (upper one) foot</t>
  </si>
  <si>
    <t xml:space="preserve">A225</t>
  </si>
  <si>
    <t xml:space="preserve">Backbend broken split (Souvatzi)</t>
  </si>
  <si>
    <t xml:space="preserve">Opening of the legs 180° + Legs fully extended + Arms fully extended, both hands holding the pole + Lower foot behind the pole</t>
  </si>
  <si>
    <t xml:space="preserve">A172</t>
  </si>
  <si>
    <t xml:space="preserve">Extreme Fairy Split (Père 2)</t>
  </si>
  <si>
    <t xml:space="preserve">Opening of the legs 180° minimum + Upper hands &amp; lower inside elbow in contact with the pole + Both legs fully extended + Hold the position 2 seconds</t>
  </si>
  <si>
    <t xml:space="preserve">A198</t>
  </si>
  <si>
    <t xml:space="preserve">The Janeiro backbend Split Bresaola/Gainullina</t>
  </si>
  <si>
    <t xml:space="preserve">Opening of the legs 180° minimum + Lower hand only in contact with the pole + Legs fully extended</t>
  </si>
  <si>
    <t xml:space="preserve">A179</t>
  </si>
  <si>
    <t xml:space="preserve">Mikhailova Aim</t>
  </si>
  <si>
    <t xml:space="preserve">Both legs fully extended + The opposite hand in contact with the lower leg</t>
  </si>
  <si>
    <t xml:space="preserve">A221</t>
  </si>
  <si>
    <t xml:space="preserve">Slyshkova split</t>
  </si>
  <si>
    <t xml:space="preserve">Opening of the legs 180° + Outside hand on the pole, inside foot in contact with the pole + Lower arm fully extended + Both legs fully extended</t>
  </si>
  <si>
    <t xml:space="preserve">A180</t>
  </si>
  <si>
    <t xml:space="preserve">Syurdonkina split (Capezio variation)</t>
  </si>
  <si>
    <t xml:space="preserve">Opening of the leg 180° + Legs fully extended + Both legs behind of the pole + The upper foot must be above the head</t>
  </si>
  <si>
    <t xml:space="preserve">A094</t>
  </si>
  <si>
    <t xml:space="preserve">Rinaldi Super Pain</t>
  </si>
  <si>
    <t xml:space="preserve">Opening of the legs 180° + Only one hand on the pole, elbow grip + Lower leg straight or passé, without contact to the pole</t>
  </si>
  <si>
    <t xml:space="preserve">A095</t>
  </si>
  <si>
    <t xml:space="preserve">Reverse Elbow Marchenko</t>
  </si>
  <si>
    <t xml:space="preserve">Opening of the legs 180° + Legs fully extended + No hands in contact with the pole + Elbow &amp; neck grip</t>
  </si>
  <si>
    <t xml:space="preserve">A121</t>
  </si>
  <si>
    <t xml:space="preserve">Frota Spatchcock</t>
  </si>
  <si>
    <t xml:space="preserve">Lower sole of the foot in contact with the pole + Lower leg fully extended + Only upper hand in contact with the pole</t>
  </si>
  <si>
    <t xml:space="preserve">A035</t>
  </si>
  <si>
    <t xml:space="preserve">Russian Split (Horizontal)</t>
  </si>
  <si>
    <t xml:space="preserve">Opening of the legs 180° + Upper body parallel to the floor, NO TOLERANCE</t>
  </si>
  <si>
    <t xml:space="preserve">A137</t>
  </si>
  <si>
    <t xml:space="preserve">Back Alesia Overspilt Leg Through (Syniachenko Alesia)</t>
  </si>
  <si>
    <t xml:space="preserve">Opening of the legs 190° + Both feet behind the pole + Legs fully extended</t>
  </si>
  <si>
    <t xml:space="preserve">A041</t>
  </si>
  <si>
    <t xml:space="preserve">Back Split Over Head</t>
  </si>
  <si>
    <t xml:space="preserve">Head in contact with the leg + Lower foot behind the pole + Legs fully extended</t>
  </si>
  <si>
    <t xml:space="preserve">A053</t>
  </si>
  <si>
    <t xml:space="preserve">Koroteeva Spatchcock</t>
  </si>
  <si>
    <t xml:space="preserve">Low Back Spatchcock + No hands, elbows, or underarms on pole + Pole in contact with lower back &amp; feet soles</t>
  </si>
  <si>
    <t xml:space="preserve">A065</t>
  </si>
  <si>
    <t xml:space="preserve">Rainbow Marchenko (Floor Based)</t>
  </si>
  <si>
    <t xml:space="preserve">Opening of the legs 180°+ Legs parallel to the floor, fully extended + One hand on the floor</t>
  </si>
  <si>
    <t xml:space="preserve">A066</t>
  </si>
  <si>
    <t xml:space="preserve">Rainbow Marchenko Pike</t>
  </si>
  <si>
    <t xml:space="preserve">Legs parallel to the floor, fully extended + Only one hand on the pole</t>
  </si>
  <si>
    <t xml:space="preserve">A067</t>
  </si>
  <si>
    <t xml:space="preserve">Rainbow Marchenko Split</t>
  </si>
  <si>
    <t xml:space="preserve">Opening of the legs 180° + Legs parallel to the floor, fully extended + Only one hand on the pole</t>
  </si>
  <si>
    <t xml:space="preserve">A159</t>
  </si>
  <si>
    <t xml:space="preserve">The Tatarintseva Split</t>
  </si>
  <si>
    <t xml:space="preserve">Opening of the legs 180° minimum + No hands in contact with the pole or legs + Upper body parallel to the floor</t>
  </si>
  <si>
    <t xml:space="preserve">A261</t>
  </si>
  <si>
    <t xml:space="preserve">Inverted paradise (Aprelieva split)</t>
  </si>
  <si>
    <t xml:space="preserve">Opening of the legs 180° + Outside hand is holding the opposite foot/ankle + Inside hand is holding the opposite ankle + Inside armpit on the pole</t>
  </si>
  <si>
    <t xml:space="preserve">A068</t>
  </si>
  <si>
    <t xml:space="preserve">Super Pain</t>
  </si>
  <si>
    <t xml:space="preserve">Upper foot &amp; hands above head + Upper body is above horizontal level</t>
  </si>
  <si>
    <t xml:space="preserve">A085</t>
  </si>
  <si>
    <t xml:space="preserve">Back Bend Broken Split</t>
  </si>
  <si>
    <t xml:space="preserve">A262</t>
  </si>
  <si>
    <t xml:space="preserve">Dangerous Allegra (Koshevaia)
</t>
  </si>
  <si>
    <t xml:space="preserve">Opening of the legs 180° minimum + Hands are not in contact to the pole + Upper arm holds upper leg + Lower armpit in contact to the pole + Both legs &amp; arms fully extended</t>
  </si>
  <si>
    <t xml:space="preserve">A263</t>
  </si>
  <si>
    <t xml:space="preserve">Bagel (Koshevaia/Petrov)</t>
  </si>
  <si>
    <t xml:space="preserve">Hands not in contact to the pole + Lower armpit in contact to the pole + Opposite hand holds the lower leg + Both legs &amp; arms fully extended</t>
  </si>
  <si>
    <t xml:space="preserve">A071</t>
  </si>
  <si>
    <t xml:space="preserve">Bozina Back Split</t>
  </si>
  <si>
    <t xml:space="preserve">Opening of the legs 180° + No hands in contact with the pole</t>
  </si>
  <si>
    <t xml:space="preserve">A071-Var</t>
  </si>
  <si>
    <t xml:space="preserve">Bozina Back Split [VARIATION]</t>
  </si>
  <si>
    <t xml:space="preserve">Opening of the legs 180° + No hands in contact with the pole + UPPER LEG BENT</t>
  </si>
  <si>
    <t xml:space="preserve">Upper Leg Bent</t>
  </si>
  <si>
    <t xml:space="preserve">A075</t>
  </si>
  <si>
    <t xml:space="preserve">Satellite Split / Back Elbow Grip Ayesha Split (Longhi/Meneses Split)</t>
  </si>
  <si>
    <t xml:space="preserve">Opening of the legs 180° + Legs fully extended &amp; parallel to the floor + Only one elbow &amp; back in contact with the pole</t>
  </si>
  <si>
    <t xml:space="preserve">A098</t>
  </si>
  <si>
    <t xml:space="preserve">Gordiyenko Ballerina / Back Support Grip Ballerina</t>
  </si>
  <si>
    <t xml:space="preserve">Opening of the legs 180° + Upper leg fully extended + One hand only in contact with the pole</t>
  </si>
  <si>
    <t xml:space="preserve">A253</t>
  </si>
  <si>
    <t xml:space="preserve">Flying K ring (Cogo ring)</t>
  </si>
  <si>
    <t xml:space="preserve">Opening of the legs 180°+ Only one hand &amp; one foot in contact with the pole + Upper foot in contact with the head</t>
  </si>
  <si>
    <t xml:space="preserve">A109</t>
  </si>
  <si>
    <t xml:space="preserve">Pavo Real Split (Mendoza)</t>
  </si>
  <si>
    <t xml:space="preserve">Opening of the legs 180° + Chest facing the floor</t>
  </si>
  <si>
    <t xml:space="preserve">A111</t>
  </si>
  <si>
    <t xml:space="preserve">Diana Split (Snail split)</t>
  </si>
  <si>
    <t xml:space="preserve">Opening of the legs 180° + Legs parallel to the floor + Position of the straight leg in relation to the torso: sagittal
* The sagittal (or median) plane divides the body vertically into right and left, allowing for flexionextension movements</t>
  </si>
  <si>
    <t xml:space="preserve">A141</t>
  </si>
  <si>
    <t xml:space="preserve">Bui-Bui Bend legs closed</t>
  </si>
  <si>
    <t xml:space="preserve">Legs close &amp; fully extended + One hand only in contact to the pole + Lower arm fully extended + The position of the hips &amp; pelvis must be positioned facing up, no side pike position</t>
  </si>
  <si>
    <t xml:space="preserve">A142</t>
  </si>
  <si>
    <t xml:space="preserve">Flamingo bridge</t>
  </si>
  <si>
    <t xml:space="preserve">Legs &amp; arms fully extended</t>
  </si>
  <si>
    <t xml:space="preserve">A143</t>
  </si>
  <si>
    <t xml:space="preserve">Pandora split</t>
  </si>
  <si>
    <t xml:space="preserve">Legs fully extended + No hands in contact to the pole + Lower foot above the head</t>
  </si>
  <si>
    <t xml:space="preserve">A145</t>
  </si>
  <si>
    <t xml:space="preserve">Coralie Cocoon 2</t>
  </si>
  <si>
    <t xml:space="preserve">Both legs fully extended + No hands in contact with the pole</t>
  </si>
  <si>
    <t xml:space="preserve">A165</t>
  </si>
  <si>
    <t xml:space="preserve">Inside leg back bend broken split (Agnese Split)</t>
  </si>
  <si>
    <t xml:space="preserve">Opening of the legs 180° minimum + Legs fully extended + Lower arm fully extended, hand holding the pole + Lower foot behind the pole</t>
  </si>
  <si>
    <t xml:space="preserve">A169</t>
  </si>
  <si>
    <t xml:space="preserve">Extreme backbend elbow (Mcbrain backbend)</t>
  </si>
  <si>
    <t xml:space="preserve">Opening of the legs 180° + Both hands holding opposite feet + Upper arm: elbow grip + Upper foot over the head</t>
  </si>
  <si>
    <t xml:space="preserve">A194</t>
  </si>
  <si>
    <t xml:space="preserve">Dragon Tail Elbow grip variation (Kollia Dragon Tail)</t>
  </si>
  <si>
    <t xml:space="preserve">Legs close &amp; fully extended + Outside hand only in contact to the pole + Hips, pelvis, &amp; legs must be positioned facing up &amp; parallel to the floor</t>
  </si>
  <si>
    <t xml:space="preserve">A195</t>
  </si>
  <si>
    <t xml:space="preserve">Extreme Eagle no hands (Bokhan Eagle)</t>
  </si>
  <si>
    <t xml:space="preserve">Opening of the legs 180° + No hands &amp; arms in contact with the pole</t>
  </si>
  <si>
    <t xml:space="preserve">A243</t>
  </si>
  <si>
    <t xml:space="preserve">Inverted split leg through (Marchetti)</t>
  </si>
  <si>
    <t xml:space="preserve">Opening of the legs 180° + Lower arm &amp; both legs fully extended + Legs line parallel to the floor</t>
  </si>
  <si>
    <t xml:space="preserve">A196</t>
  </si>
  <si>
    <t xml:space="preserve">Bokhan elbow chest split (Bokhan flex)</t>
  </si>
  <si>
    <t xml:space="preserve">Upper elbow &amp; chest only in contact to the pole + Upper foot in contact with the head + Lower leg fully extended &amp; parallel to the floor</t>
  </si>
  <si>
    <t xml:space="preserve">A197</t>
  </si>
  <si>
    <t xml:space="preserve">Extreme Libellula inverted (Screve split)</t>
  </si>
  <si>
    <t xml:space="preserve">Opening of the legs 180° + Lower hands &amp; upper elbow in contact with the pole + Both legs fully extended</t>
  </si>
  <si>
    <t xml:space="preserve">A209</t>
  </si>
  <si>
    <t xml:space="preserve">Masalova Chinese split</t>
  </si>
  <si>
    <t xml:space="preserve">Opening of the legs 180° + Only one hand &amp; opposite foot in contact with the pole + Hand in contact with opposite leg above the head + Legs fully extended</t>
  </si>
  <si>
    <t xml:space="preserve">A210</t>
  </si>
  <si>
    <t xml:space="preserve">Extreme Eagle (Lebedeva Eagle)</t>
  </si>
  <si>
    <t xml:space="preserve">Opening of the legs 180° (knee to knee) + Upper foot above the head</t>
  </si>
  <si>
    <t xml:space="preserve">A211</t>
  </si>
  <si>
    <t xml:space="preserve">Rinaldi no hands (Kollia Split)</t>
  </si>
  <si>
    <t xml:space="preserve">Opening of the legs 180° minimum +Legs fully extended + No hands in contact to the pole + Lower sole in contact to the pole</t>
  </si>
  <si>
    <t xml:space="preserve">A229</t>
  </si>
  <si>
    <t xml:space="preserve">Masalova split</t>
  </si>
  <si>
    <t xml:space="preserve">Opening of the legs 180° + Inside arm holding the opposite leg + Outside arm holding the pole behind the back + Legs fully extended</t>
  </si>
  <si>
    <t xml:space="preserve">A242</t>
  </si>
  <si>
    <t xml:space="preserve">Bresaola split</t>
  </si>
  <si>
    <t xml:space="preserve">Opening of the legs 180° or more + Both legs fully extended + Inner arm holding he inner leg &amp; is fully extended</t>
  </si>
  <si>
    <t xml:space="preserve">A247</t>
  </si>
  <si>
    <t xml:space="preserve">Koshevaia split</t>
  </si>
  <si>
    <t xml:space="preserve">Opening of the legs 180 + Both legs fully extended + Arm holding the opposite leg fully extended</t>
  </si>
  <si>
    <t xml:space="preserve">A148</t>
  </si>
  <si>
    <t xml:space="preserve">Scorpio Eagle (Negro Eagle)</t>
  </si>
  <si>
    <t xml:space="preserve">Both legs fully extended + Back leg over the head + No hand in contact with the pole</t>
  </si>
  <si>
    <t xml:space="preserve">A265</t>
  </si>
  <si>
    <t xml:space="preserve">Elbow hold vertical split (Paradiso)</t>
  </si>
  <si>
    <t xml:space="preserve">Opening of the legs 180° + Inside elbow &amp; lower leg in contact to the pole + Lower leg behind the pole</t>
  </si>
  <si>
    <t xml:space="preserve">A256</t>
  </si>
  <si>
    <t xml:space="preserve">Szanto back bend 1</t>
  </si>
  <si>
    <t xml:space="preserve">Upper leg parallel to the floor &amp; in contact with the head + One elbow only in contact with the pole</t>
  </si>
  <si>
    <t xml:space="preserve">A259</t>
  </si>
  <si>
    <t xml:space="preserve">Backbend split (Rashti back bend split)</t>
  </si>
  <si>
    <t xml:space="preserve">Opening of the legs 180° minimum + Both legs fully extended + Lower foot behind the pole + Backbend position</t>
  </si>
  <si>
    <t xml:space="preserve">A266</t>
  </si>
  <si>
    <t xml:space="preserve">Extreme over split chopstick (Marodi)</t>
  </si>
  <si>
    <t xml:space="preserve">Opening of the legs in oversplit (more than 180°) + No hands in contact to the pole + Opposite hands grab the opposite legs + Upper leg parallel to the pole + Legs fully extended</t>
  </si>
  <si>
    <t xml:space="preserve">A267</t>
  </si>
  <si>
    <t xml:space="preserve">Extreme cupid backbend AKA Rose (Koshevaia)</t>
  </si>
  <si>
    <t xml:space="preserve">Upper foot above the head + Two hands only on the pole + Lowe leg in front of the pole</t>
  </si>
  <si>
    <t xml:space="preserve">A268</t>
  </si>
  <si>
    <t xml:space="preserve">Seahorse extreme backbend (Koshevaia)</t>
  </si>
  <si>
    <t xml:space="preserve">Both legs fully extended &amp; NOT in contact with the pole + Upper leg aboe the head + On hand only on the pole</t>
  </si>
  <si>
    <t xml:space="preserve">A269</t>
  </si>
  <si>
    <t xml:space="preserve">Rinaldi ring (Koshevaia planche)</t>
  </si>
  <si>
    <t xml:space="preserve">Lower foot in front of the pole + Upper foot in contact with the head + Both arms fully extended</t>
  </si>
  <si>
    <t xml:space="preserve">A271</t>
  </si>
  <si>
    <t xml:space="preserve">Inside leg hang extreme eagle AKA Seheda Spiral</t>
  </si>
  <si>
    <t xml:space="preserve">Opening of the legs 180° + Lower leg fully extended + Two hands on the pole + Lower leg between the hands</t>
  </si>
  <si>
    <t xml:space="preserve">A273</t>
  </si>
  <si>
    <t xml:space="preserve">Extreme backbend (Najla Possas backbend)</t>
  </si>
  <si>
    <t xml:space="preserve">Legs fully extended + Feet above the head + One hand only in contact with the leg + Lower hand in contact with the pole</t>
  </si>
  <si>
    <t xml:space="preserve">A275</t>
  </si>
  <si>
    <t xml:space="preserve">Serena super pain (Pires)</t>
  </si>
  <si>
    <t xml:space="preserve">Opening of the legs 180° + One hand only in contact with pole + Lowe leg Fully extended &amp; behind the pole + Upper foot above the head</t>
  </si>
  <si>
    <t xml:space="preserve">A276</t>
  </si>
  <si>
    <t xml:space="preserve">Extreme backbend basket (Artemchuk
basket)</t>
  </si>
  <si>
    <t xml:space="preserve">Both legs over the head + No hands in contact with the pole + Elbow grip</t>
  </si>
  <si>
    <t xml:space="preserve">A277</t>
  </si>
  <si>
    <t xml:space="preserve">Seheda Veil</t>
  </si>
  <si>
    <t xml:space="preserve">Opening of the leg MINIMUM 180° + Upper foot in contact with the pole &amp; above the head + Lower hand in the forearm grip</t>
  </si>
  <si>
    <t xml:space="preserve">A282</t>
  </si>
  <si>
    <t xml:space="preserve">Extreme back arch (Prati/Bianchi)</t>
  </si>
  <si>
    <t xml:space="preserve">Upper hand in contact with the pole in twisted grip + Both arms fully extended + Both feet in contact with the head</t>
  </si>
  <si>
    <t xml:space="preserve">A272</t>
  </si>
  <si>
    <t xml:space="preserve">Broken Janeiro (Koshevaia)</t>
  </si>
  <si>
    <t xml:space="preserve">Opening of the legs 180° + Janeiro position + Both legs fully extended + Upper leg in contact with the head</t>
  </si>
  <si>
    <t xml:space="preserve">B001</t>
  </si>
  <si>
    <t xml:space="preserve">Inverted Straddle</t>
  </si>
  <si>
    <t xml:space="preserve">Legs parallel to the floor in straddle position</t>
  </si>
  <si>
    <t xml:space="preserve">B</t>
  </si>
  <si>
    <t xml:space="preserve">B002</t>
  </si>
  <si>
    <t xml:space="preserve">Outside Knee Hook</t>
  </si>
  <si>
    <t xml:space="preserve">Only one hand in contact with the pole (upper or lower)</t>
  </si>
  <si>
    <t xml:space="preserve">B003</t>
  </si>
  <si>
    <t xml:space="preserve">Split Grip Cradle Tuck</t>
  </si>
  <si>
    <t xml:space="preserve">Body &amp; legs parallel to the floor</t>
  </si>
  <si>
    <t xml:space="preserve">B019</t>
  </si>
  <si>
    <t xml:space="preserve">Cupid (Supported)</t>
  </si>
  <si>
    <t xml:space="preserve">Lower leg fully extended + One hand may be on contact with the pole or leg</t>
  </si>
  <si>
    <t xml:space="preserve">B021</t>
  </si>
  <si>
    <t xml:space="preserve">Genie</t>
  </si>
  <si>
    <t xml:space="preserve">Both knees in contact with the pole + No hands in contact with the pole + Body parallel with the floor</t>
  </si>
  <si>
    <t xml:space="preserve">B160</t>
  </si>
  <si>
    <t xml:space="preserve">Hoodornament (Angel)</t>
  </si>
  <si>
    <t xml:space="preserve">Armpit hold + Hold the position for 2 seconds</t>
  </si>
  <si>
    <t xml:space="preserve">B163</t>
  </si>
  <si>
    <t xml:space="preserve">Spider (AKA Frog)</t>
  </si>
  <si>
    <t xml:space="preserve">Upper body parallel to the floor + Arms fully extended &amp; crossed</t>
  </si>
  <si>
    <t xml:space="preserve">B115</t>
  </si>
  <si>
    <t xml:space="preserve">Pole Plank</t>
  </si>
  <si>
    <t xml:space="preserve">Body &amp; legs parallel to the floor + Only one hand on pole</t>
  </si>
  <si>
    <t xml:space="preserve">B004</t>
  </si>
  <si>
    <t xml:space="preserve">Inverted Crucifix</t>
  </si>
  <si>
    <t xml:space="preserve">No hands-on pole</t>
  </si>
  <si>
    <t xml:space="preserve">B116</t>
  </si>
  <si>
    <t xml:space="preserve">Iguana Hold</t>
  </si>
  <si>
    <t xml:space="preserve">Body &amp; legs parallel to the pole + Legs fully extended in pencil</t>
  </si>
  <si>
    <t xml:space="preserve">B005</t>
  </si>
  <si>
    <t xml:space="preserve">Brass Monkey</t>
  </si>
  <si>
    <t xml:space="preserve">Inside knee in contact with the pole + No outside leg in contact with the pole</t>
  </si>
  <si>
    <t xml:space="preserve">B006</t>
  </si>
  <si>
    <t xml:space="preserve">Cupid</t>
  </si>
  <si>
    <t xml:space="preserve">Lower leg fully extended + No hands-on pole or in contact with legs</t>
  </si>
  <si>
    <t xml:space="preserve">B007</t>
  </si>
  <si>
    <t xml:space="preserve">Inside Leg Hang</t>
  </si>
  <si>
    <t xml:space="preserve">Body &amp; leg parallel to the floor</t>
  </si>
  <si>
    <t xml:space="preserve">B008</t>
  </si>
  <si>
    <t xml:space="preserve">Knee Hold</t>
  </si>
  <si>
    <t xml:space="preserve">Body parallel to the floor + One knee &amp; shin on the pole + No hands in contact with the pole</t>
  </si>
  <si>
    <t xml:space="preserve">B012</t>
  </si>
  <si>
    <t xml:space="preserve">Straddle Hold</t>
  </si>
  <si>
    <t xml:space="preserve">Legs parallel or above to the floor + Grip of choice</t>
  </si>
  <si>
    <t xml:space="preserve">B117</t>
  </si>
  <si>
    <t xml:space="preserve">Shoulder Mount Hangman</t>
  </si>
  <si>
    <t xml:space="preserve">Shoulder &amp; two hands in contact with the pole + Legs fully extended +Grip of Choice</t>
  </si>
  <si>
    <t xml:space="preserve">B045</t>
  </si>
  <si>
    <t xml:space="preserve">Flag Grip Attitude</t>
  </si>
  <si>
    <t xml:space="preserve">Body parallel to the floor</t>
  </si>
  <si>
    <t xml:space="preserve">B120</t>
  </si>
  <si>
    <t xml:space="preserve">Handspring Hang (Floor Based)</t>
  </si>
  <si>
    <t xml:space="preserve">Grip of Choice + No shoulder or back in contact with the pole + Start from floor</t>
  </si>
  <si>
    <t xml:space="preserve">B121</t>
  </si>
  <si>
    <t xml:space="preserve">Split Grip Straddle</t>
  </si>
  <si>
    <t xml:space="preserve">Upper body parallel to the floor + Outside leg not in contact with the pole</t>
  </si>
  <si>
    <t xml:space="preserve">B118</t>
  </si>
  <si>
    <t xml:space="preserve">Iguana Deadlift</t>
  </si>
  <si>
    <t xml:space="preserve">Leg or legs may be bend during the lift + Hold the final position for 2 seconds</t>
  </si>
  <si>
    <t xml:space="preserve">B009</t>
  </si>
  <si>
    <t xml:space="preserve">Cross Knee Release</t>
  </si>
  <si>
    <t xml:space="preserve">B010</t>
  </si>
  <si>
    <t xml:space="preserve">Outside Knee Hang</t>
  </si>
  <si>
    <t xml:space="preserve">No hands-on pole + Lower leg parallel to the floor</t>
  </si>
  <si>
    <t xml:space="preserve">B015</t>
  </si>
  <si>
    <t xml:space="preserve">Shoulder Mount Straddle</t>
  </si>
  <si>
    <t xml:space="preserve">B011</t>
  </si>
  <si>
    <t xml:space="preserve">Underarm Hold Passé</t>
  </si>
  <si>
    <t xml:space="preserve">Lower leg parallel to the pole</t>
  </si>
  <si>
    <t xml:space="preserve">B013</t>
  </si>
  <si>
    <t xml:space="preserve">Superman Basic</t>
  </si>
  <si>
    <t xml:space="preserve">B014</t>
  </si>
  <si>
    <t xml:space="preserve">Cross Ankle Release</t>
  </si>
  <si>
    <t xml:space="preserve">No hands on pole</t>
  </si>
  <si>
    <t xml:space="preserve">B033</t>
  </si>
  <si>
    <t xml:space="preserve">Inverted Thigh Hold</t>
  </si>
  <si>
    <t xml:space="preserve">Leg variation of Choice (for example straddle, pike, or tuck) + No hands-on pole</t>
  </si>
  <si>
    <t xml:space="preserve">B122</t>
  </si>
  <si>
    <t xml:space="preserve">No Handed Cradle Tuck</t>
  </si>
  <si>
    <t xml:space="preserve">No hands-on pole + Legs in tuck position + Pole not between the legs</t>
  </si>
  <si>
    <t xml:space="preserve">B110</t>
  </si>
  <si>
    <t xml:space="preserve">Double Knee Hook</t>
  </si>
  <si>
    <t xml:space="preserve">B034</t>
  </si>
  <si>
    <t xml:space="preserve">Butterfly</t>
  </si>
  <si>
    <t xml:space="preserve">Both hands on pole, grip of Choice</t>
  </si>
  <si>
    <t xml:space="preserve">B046</t>
  </si>
  <si>
    <t xml:space="preserve">Handspring Hang (Aerial)</t>
  </si>
  <si>
    <t xml:space="preserve">Grip of Choice + No shoulder or back in contact with the pole + Aerial position, no starting from the floor</t>
  </si>
  <si>
    <t xml:space="preserve">B016</t>
  </si>
  <si>
    <t xml:space="preserve">Shoulder Mount Pencil</t>
  </si>
  <si>
    <t xml:space="preserve">Legs parallel to the pole</t>
  </si>
  <si>
    <t xml:space="preserve">B017</t>
  </si>
  <si>
    <t xml:space="preserve">Back Support Tuck</t>
  </si>
  <si>
    <t xml:space="preserve">B018</t>
  </si>
  <si>
    <t xml:space="preserve">Iguana Extended Deadlift</t>
  </si>
  <si>
    <t xml:space="preserve">Legs fully extended during the lift + Hold the final position 2 seconds</t>
  </si>
  <si>
    <t xml:space="preserve">B053</t>
  </si>
  <si>
    <t xml:space="preserve">Flag Grip Side Passé</t>
  </si>
  <si>
    <t xml:space="preserve">Body &amp; upper leg parallel to the floor</t>
  </si>
  <si>
    <t xml:space="preserve">B023</t>
  </si>
  <si>
    <t xml:space="preserve">Side-Superman</t>
  </si>
  <si>
    <t xml:space="preserve">B035</t>
  </si>
  <si>
    <t xml:space="preserve">Butterfly Extended</t>
  </si>
  <si>
    <t xml:space="preserve">Both hands on pole, grip of Choice + Ankle in contact with the pole + Chest not in contact to the pole</t>
  </si>
  <si>
    <t xml:space="preserve">B036</t>
  </si>
  <si>
    <t xml:space="preserve">Butterfly (One Handed)</t>
  </si>
  <si>
    <t xml:space="preserve">One hand only on pole</t>
  </si>
  <si>
    <t xml:space="preserve">B048</t>
  </si>
  <si>
    <t xml:space="preserve">Twisted Grip Ayesha</t>
  </si>
  <si>
    <t xml:space="preserve">Feet above head, position of choice + Upper hand twisted grip, lower hand grip of Choice</t>
  </si>
  <si>
    <t xml:space="preserve">B047</t>
  </si>
  <si>
    <t xml:space="preserve">Flag Grip Side Straddle</t>
  </si>
  <si>
    <t xml:space="preserve">B176</t>
  </si>
  <si>
    <t xml:space="preserve">Brass Monkey bridge (Screve)</t>
  </si>
  <si>
    <t xml:space="preserve">Lower leg parallel to the floor + Two hands only on the pole + Arms fully extended</t>
  </si>
  <si>
    <t xml:space="preserve">B111</t>
  </si>
  <si>
    <t xml:space="preserve">Underarm Grip Chair</t>
  </si>
  <si>
    <t xml:space="preserve">B164</t>
  </si>
  <si>
    <t xml:space="preserve">Methook (front bookmark)</t>
  </si>
  <si>
    <t xml:space="preserve">Legs are closed &amp; parallel to the floor + Only one arm, hips, &amp; stomach in contact with the pole</t>
  </si>
  <si>
    <t xml:space="preserve">B020</t>
  </si>
  <si>
    <t xml:space="preserve">No Handed Cradle Extended</t>
  </si>
  <si>
    <t xml:space="preserve">No hands-on pole + Legs fully extended, pike or straddle</t>
  </si>
  <si>
    <t xml:space="preserve">B102</t>
  </si>
  <si>
    <t xml:space="preserve">Shoulder Mount Deadlift</t>
  </si>
  <si>
    <t xml:space="preserve">No momentum, legs bent during the lift + Final position straddle, pencil, or jack knife + Hold the final position 2 seconds</t>
  </si>
  <si>
    <t xml:space="preserve">B040</t>
  </si>
  <si>
    <t xml:space="preserve">Reverse Elbow Plank Attitude</t>
  </si>
  <si>
    <t xml:space="preserve">Upper elbow &amp; neck in contact with the pole + Body parallel to the floor</t>
  </si>
  <si>
    <t xml:space="preserve">B119</t>
  </si>
  <si>
    <t xml:space="preserve">Forearm Grip Ayesha</t>
  </si>
  <si>
    <t xml:space="preserve">Feet above head, position of Choice + Lower hand forearm grip, upper hand grip of Choice</t>
  </si>
  <si>
    <t xml:space="preserve">B055</t>
  </si>
  <si>
    <t xml:space="preserve">Inverted Forearm Grip Ayesha</t>
  </si>
  <si>
    <t xml:space="preserve">Feet above head, position of Choice + Upper arm forearm grip</t>
  </si>
  <si>
    <t xml:space="preserve">B056</t>
  </si>
  <si>
    <t xml:space="preserve">Twisted Grip Handspring (Floor Based)</t>
  </si>
  <si>
    <t xml:space="preserve">Start in upright position, feet on floor +End position: Ayesha in straddle, pencil, or jack knife + Hold end position for 2 seconds</t>
  </si>
  <si>
    <t xml:space="preserve">B123</t>
  </si>
  <si>
    <t xml:space="preserve">Basic Grip Ayesha</t>
  </si>
  <si>
    <t xml:space="preserve">Legs in straddle, pencil, or jack knife + Upper hand in basic grip, lower hand grip of Choice</t>
  </si>
  <si>
    <t xml:space="preserve">B024</t>
  </si>
  <si>
    <t xml:space="preserve">Superman Passé</t>
  </si>
  <si>
    <t xml:space="preserve">No hands-on pole + Upper body parallel to the floor</t>
  </si>
  <si>
    <t xml:space="preserve">B025</t>
  </si>
  <si>
    <t xml:space="preserve">Hip Hold Half Split</t>
  </si>
  <si>
    <t xml:space="preserve">No hands-on pole + Lower leg parallel with the floor</t>
  </si>
  <si>
    <t xml:space="preserve">B145</t>
  </si>
  <si>
    <t xml:space="preserve">Jayden Torsion</t>
  </si>
  <si>
    <t xml:space="preserve">One hand only on the pole + Lower leg fully extended &amp; parallel to the floor</t>
  </si>
  <si>
    <t xml:space="preserve">B144</t>
  </si>
  <si>
    <t xml:space="preserve">Sailing Kyra (Inverted one toe hang)</t>
  </si>
  <si>
    <t xml:space="preserve">Only one foot in contact with the pole. + The foot must hook in front of the pole + Upper foot &amp; underarm in contact with the pole + No hands in contact with pole for final position</t>
  </si>
  <si>
    <t xml:space="preserve">B136</t>
  </si>
  <si>
    <t xml:space="preserve">Deadlift true grip both legs bent (Aerial)</t>
  </si>
  <si>
    <t xml:space="preserve">Start in upright position + No momentum during deadlift + True grip position + Both bent legs + Final position: Pencil or Straddle + Hold the final position 2 seconds</t>
  </si>
  <si>
    <t xml:space="preserve">B061</t>
  </si>
  <si>
    <t xml:space="preserve">Janeiro Classic</t>
  </si>
  <si>
    <t xml:space="preserve">One hand only on pole (lower hand) + Legs open &amp; fully extended</t>
  </si>
  <si>
    <t xml:space="preserve">B068</t>
  </si>
  <si>
    <t xml:space="preserve">Tabletop (Inside Leg Passé)</t>
  </si>
  <si>
    <t xml:space="preserve">Back support grip + Inside leg passé, thigh in contact with the pole + Body &amp; outside leg parallel to the floor</t>
  </si>
  <si>
    <t xml:space="preserve">B026</t>
  </si>
  <si>
    <t xml:space="preserve">Superman No Hands</t>
  </si>
  <si>
    <t xml:space="preserve">B124</t>
  </si>
  <si>
    <t xml:space="preserve">Cup Grip Hold</t>
  </si>
  <si>
    <t xml:space="preserve">Feet above head, position of Choice + Upper hand in cup grip, lower hand grip of Choice + Legs fully extended</t>
  </si>
  <si>
    <t xml:space="preserve">B038</t>
  </si>
  <si>
    <t xml:space="preserve">Twisted Grip Handspring (Aerial)</t>
  </si>
  <si>
    <t xml:space="preserve">Start in upright position + End position: Ayesha in straddle, pencil, or jack knife + Arms &amp; legs fully extended + No contact to the floor during movement + Hold end position for 2 seconds</t>
  </si>
  <si>
    <t xml:space="preserve">B128</t>
  </si>
  <si>
    <t xml:space="preserve">Outvert (Flag Grip Invert)</t>
  </si>
  <si>
    <t xml:space="preserve">Flag grip + Legs fully extended during the lift + No support from the forearm during the lift</t>
  </si>
  <si>
    <t xml:space="preserve">B050</t>
  </si>
  <si>
    <t xml:space="preserve">Elbow Grip Hold</t>
  </si>
  <si>
    <t xml:space="preserve">Feet above head, position of Choice + Upper hand elbow grip, lower hand grip of Choice</t>
  </si>
  <si>
    <t xml:space="preserve">B101</t>
  </si>
  <si>
    <t xml:space="preserve">Shoulder Mount Extended Deadlift</t>
  </si>
  <si>
    <t xml:space="preserve">No momentum, legs extended during the lift + Final position: straddle, pencil, or jack knife + Hold the final position 2 seconds + Legs fully extended during the lift</t>
  </si>
  <si>
    <t xml:space="preserve">B125</t>
  </si>
  <si>
    <t xml:space="preserve">Cup Grip Handspring (Floor Based)</t>
  </si>
  <si>
    <t xml:space="preserve">Start in upright position on the floor + End position: Ayesha in straddle, pencil, or jack knife + Hold the final position for 2 seconds</t>
  </si>
  <si>
    <t xml:space="preserve">B051</t>
  </si>
  <si>
    <t xml:space="preserve">Reverse Elbow Flag Passé</t>
  </si>
  <si>
    <t xml:space="preserve">Upper elbow &amp; neck in contact with the pole + Body &amp; straight leg parallel to the floor + Lower leg passé</t>
  </si>
  <si>
    <t xml:space="preserve">B052</t>
  </si>
  <si>
    <t xml:space="preserve">Flag Grip Flag</t>
  </si>
  <si>
    <t xml:space="preserve">Body &amp; legs parallel to the floor + Legs closed &amp; fully extended</t>
  </si>
  <si>
    <t xml:space="preserve">B137</t>
  </si>
  <si>
    <t xml:space="preserve">Deadlift true grip one leg bent (Aerial)</t>
  </si>
  <si>
    <t xml:space="preserve">Start in upright position + No momentum during deadlift + True grip position + One bent leg only + Final position: Pencil or Straddle + Hold final position 2 seconds</t>
  </si>
  <si>
    <t xml:space="preserve">B062</t>
  </si>
  <si>
    <t xml:space="preserve">Janeiro Plank</t>
  </si>
  <si>
    <t xml:space="preserve">Body &amp; legs parallel to the floor + Legs open</t>
  </si>
  <si>
    <t xml:space="preserve">B027</t>
  </si>
  <si>
    <t xml:space="preserve">Shoulder Mount Straddle (Floor Based)</t>
  </si>
  <si>
    <t xml:space="preserve">One hand in contact with the floor &amp; one with pole + Legs parallel to the floor</t>
  </si>
  <si>
    <t xml:space="preserve">B177</t>
  </si>
  <si>
    <t xml:space="preserve">Ordonselli Arch</t>
  </si>
  <si>
    <t xml:space="preserve">Legs open, fully extended &amp; parallel to the floor + No hands on pole + Inside elbow grabbing the pole</t>
  </si>
  <si>
    <t xml:space="preserve">B037</t>
  </si>
  <si>
    <t xml:space="preserve">One hand &amp; feet on pole + Lower (supported arm) arm fully extended</t>
  </si>
  <si>
    <t xml:space="preserve">B069</t>
  </si>
  <si>
    <t xml:space="preserve">Tabletop (Outside Leg Passé)</t>
  </si>
  <si>
    <t xml:space="preserve">Back support grip + Outside leg passé, without contact to the pole + Body &amp; inside leg parallel to the floor</t>
  </si>
  <si>
    <t xml:space="preserve">B039</t>
  </si>
  <si>
    <t xml:space="preserve">Cup Grip Handspring (Aerial)</t>
  </si>
  <si>
    <t xml:space="preserve">Start in upright position+  End position: Ayesha in straddle, pencil, or jack knife + No contact to the floor during movement + Hold final position position for 2 seconds</t>
  </si>
  <si>
    <t xml:space="preserve">B092</t>
  </si>
  <si>
    <t xml:space="preserve">Twisted Grip Deadlift</t>
  </si>
  <si>
    <t xml:space="preserve">Start in upright position + One or two legs may bend during the lift + End position: Ayesha in straddle, pencil, or jack knife + Hold end position for 2 seconds + No momentum</t>
  </si>
  <si>
    <t xml:space="preserve">B129</t>
  </si>
  <si>
    <t xml:space="preserve">Outvert Deadlift</t>
  </si>
  <si>
    <t xml:space="preserve">Flag Grip + Invert Flag grip Legs extended during the lift + No support from the forearm + No momentum</t>
  </si>
  <si>
    <t xml:space="preserve">B100</t>
  </si>
  <si>
    <t xml:space="preserve">Forearm Grip Deadlift</t>
  </si>
  <si>
    <t xml:space="preserve">Start in upright position + One leg bend during the lift + End position: Ayesha in straddle, pencil, or jack knife + Hold end position for 2 seconds + No momentum</t>
  </si>
  <si>
    <t xml:space="preserve">B127</t>
  </si>
  <si>
    <t xml:space="preserve">Forearm Grip Pencil Lift (Floor Based)</t>
  </si>
  <si>
    <t xml:space="preserve">Start in upright position + Final position in pencil + No momentum from the floor during deadlift + Upper hand in forearm grip, lower hand grip of choice + Hold final position for 2 seconds</t>
  </si>
  <si>
    <t xml:space="preserve">B043</t>
  </si>
  <si>
    <t xml:space="preserve">Reverse Elbow Plank Straddle</t>
  </si>
  <si>
    <t xml:space="preserve">B044</t>
  </si>
  <si>
    <t xml:space="preserve">Iron X</t>
  </si>
  <si>
    <t xml:space="preserve">Body parallel to the floor + Legs &amp; arms fully extended + Twisted or basic grip</t>
  </si>
  <si>
    <t xml:space="preserve">B130</t>
  </si>
  <si>
    <t xml:space="preserve">Side Tabletop Straddle (Meo Tabletop 1)</t>
  </si>
  <si>
    <r>
      <rPr>
        <sz val="10"/>
        <color rgb="FF2F5597"/>
        <rFont val="Arial"/>
        <family val="2"/>
        <charset val="1"/>
      </rPr>
      <t xml:space="preserve">Body parallel to the floor + Legs fully extended in </t>
    </r>
    <r>
      <rPr>
        <b val="true"/>
        <sz val="10"/>
        <color rgb="FF2F5597"/>
        <rFont val="Arial"/>
        <family val="2"/>
        <charset val="1"/>
      </rPr>
      <t xml:space="preserve">straddle</t>
    </r>
    <r>
      <rPr>
        <sz val="10"/>
        <color rgb="FF2F5597"/>
        <rFont val="Arial"/>
        <family val="2"/>
        <charset val="1"/>
      </rPr>
      <t xml:space="preserve"> position (leg open)</t>
    </r>
  </si>
  <si>
    <t xml:space="preserve">B107</t>
  </si>
  <si>
    <t xml:space="preserve">One Arm Shoulder Mount Straddle</t>
  </si>
  <si>
    <t xml:space="preserve">Body parallel to the floor + Only one hand in contact to the pole, grip of Choice + No contact to the floor</t>
  </si>
  <si>
    <t xml:space="preserve">B150</t>
  </si>
  <si>
    <t xml:space="preserve">Split Grip – Floor based handstand clock (Minina floor clock)</t>
  </si>
  <si>
    <t xml:space="preserve">One hand on the floor + 360° rotation + Starting position in split grip leg through handstand + Final position: handstand with fully extended &amp; closed legs + No momentum ***In this element, there is no need to hold the position for 2 seconds***</t>
  </si>
  <si>
    <t xml:space="preserve">B155</t>
  </si>
  <si>
    <t xml:space="preserve">Titanic no feet (Valentin/Faulisi)</t>
  </si>
  <si>
    <t xml:space="preserve">No hands &amp; feet in contact with pole + Arms fixed above the head during the whole move</t>
  </si>
  <si>
    <t xml:space="preserve">B157</t>
  </si>
  <si>
    <t xml:space="preserve">Iguana Elbow Hold Straddle 2 (Venturelli)</t>
  </si>
  <si>
    <t xml:space="preserve">Lower hand &amp; upper elbow only in contact with the pole + Legs fully extended</t>
  </si>
  <si>
    <t xml:space="preserve">B166</t>
  </si>
  <si>
    <t xml:space="preserve">Forearm plank (Pavlova)</t>
  </si>
  <si>
    <t xml:space="preserve">Lower arm in forearm grip + Upper hand in cup grip + Legs closed, fully extended &amp; parallel to the floor</t>
  </si>
  <si>
    <t xml:space="preserve">B138</t>
  </si>
  <si>
    <t xml:space="preserve">Deadlift true grip legs open &amp; fully extended (Aerial)</t>
  </si>
  <si>
    <t xml:space="preserve">Start in upright position + No momentum during deadlift + True grip position + Legs fully extended &amp; open + Final position: Pencil or Straddle + Hold final position 2 seconds</t>
  </si>
  <si>
    <t xml:space="preserve">B057</t>
  </si>
  <si>
    <t xml:space="preserve">Forearm Grip Pencil Deadlift</t>
  </si>
  <si>
    <t xml:space="preserve">Start in brass monkey position+ Final position in pencil + Upper hand in elbow grip, lower hand grip of Choice + Legs not in contact to the pole during deadlift + Hold final position for 2 seconds</t>
  </si>
  <si>
    <t xml:space="preserve">B042</t>
  </si>
  <si>
    <t xml:space="preserve">Supported Sailor</t>
  </si>
  <si>
    <t xml:space="preserve">Both legs &amp; lower arm fully extended + Only one hand on pole + Support arm fully extended</t>
  </si>
  <si>
    <t xml:space="preserve">B022</t>
  </si>
  <si>
    <t xml:space="preserve">Titanic</t>
  </si>
  <si>
    <t xml:space="preserve">No hands in contact with the pole + Arms held still for the whole duration of the execution</t>
  </si>
  <si>
    <t xml:space="preserve">B049</t>
  </si>
  <si>
    <t xml:space="preserve">Cross Grip Tulip</t>
  </si>
  <si>
    <t xml:space="preserve">Body parallel to the floor + gs in the same side of the body On+  hands in contact with the pole</t>
  </si>
  <si>
    <t xml:space="preserve">B030</t>
  </si>
  <si>
    <t xml:space="preserve">Marchetti Wenson Straddle</t>
  </si>
  <si>
    <t xml:space="preserve">One hand on the floor + Upper body parallel to the floor + Legs not in contact with the pole + Legs fully extended</t>
  </si>
  <si>
    <t xml:space="preserve">B031</t>
  </si>
  <si>
    <t xml:space="preserve">Handstand Side Plank (Pike)</t>
  </si>
  <si>
    <t xml:space="preserve">One hand in contact with the floor + Legs parallel to the floor in pike position + Feet not in contact with the pole</t>
  </si>
  <si>
    <t xml:space="preserve">B032</t>
  </si>
  <si>
    <t xml:space="preserve">Starfish</t>
  </si>
  <si>
    <t xml:space="preserve">B105</t>
  </si>
  <si>
    <t xml:space="preserve">Iguana Plank Straddle</t>
  </si>
  <si>
    <t xml:space="preserve">Body &amp; legs parallel to the floor + Legs in straddle position</t>
  </si>
  <si>
    <t xml:space="preserve">B131</t>
  </si>
  <si>
    <t xml:space="preserve">Side Tabletop Pencil (Meo Tabletop 2)</t>
  </si>
  <si>
    <t xml:space="preserve">Body &amp; legs parallel to the floor + Legs fully extended &amp; close</t>
  </si>
  <si>
    <t xml:space="preserve">B070</t>
  </si>
  <si>
    <t xml:space="preserve">Tabletop</t>
  </si>
  <si>
    <t xml:space="preserve">Back support grip + Body &amp; legs parallel to the floor + Legs closed</t>
  </si>
  <si>
    <t xml:space="preserve">LEG OPEN</t>
  </si>
  <si>
    <t xml:space="preserve">B070-Var</t>
  </si>
  <si>
    <t xml:space="preserve">Tabletop [VARIATION]</t>
  </si>
  <si>
    <t xml:space="preserve">Back support grip + Body &amp; legs parallel to the floor + Legs open</t>
  </si>
  <si>
    <t xml:space="preserve">B084</t>
  </si>
  <si>
    <t xml:space="preserve">Underarm Flag 1 (Straddle)</t>
  </si>
  <si>
    <t xml:space="preserve">Body &amp; legs parallel to the floor + Legs extended in straddle position</t>
  </si>
  <si>
    <t xml:space="preserve">B088</t>
  </si>
  <si>
    <t xml:space="preserve">Split Grip Reverse Plank 1 (Straddle)</t>
  </si>
  <si>
    <t xml:space="preserve">Body &amp; legs parallel to the floor + Outside arm up &amp; extended + Legs extended in straddle position</t>
  </si>
  <si>
    <t xml:space="preserve">B091</t>
  </si>
  <si>
    <t xml:space="preserve">Twisted Grip Extended Deadlift</t>
  </si>
  <si>
    <t xml:space="preserve">Start in upright position + End position: Ayesha in straddle, pencil, or jack knife + Upper hand twisted grip, lower hand grip of Choice + Legs &amp; Arms fully extended + Hold final position for 2 seconds</t>
  </si>
  <si>
    <t xml:space="preserve">B099</t>
  </si>
  <si>
    <t xml:space="preserve">Forearm Grip Extended Deadlift</t>
  </si>
  <si>
    <t xml:space="preserve">Start in upright position + Legs fully extended + End position: Ayesha in straddle, pencil, or jack knife + Hold end position for 2 seconds + No momentum</t>
  </si>
  <si>
    <t xml:space="preserve">B106</t>
  </si>
  <si>
    <t xml:space="preserve">Shoulder Mount Plank (Legs Open)</t>
  </si>
  <si>
    <t xml:space="preserve">Body &amp; legs parallel to the floor + Legs fully extended &amp; open</t>
  </si>
  <si>
    <t xml:space="preserve">B096</t>
  </si>
  <si>
    <t xml:space="preserve">Neck Grip Deadlift</t>
  </si>
  <si>
    <t xml:space="preserve">Start in upright position + End position: Ayesha in straddle, pencil, or jack knife + Upper hand twisted grip, lower hand grip of Choice + Leg or legs may be bend during the lift + Hold end position for 2 seconds</t>
  </si>
  <si>
    <t xml:space="preserve">B151</t>
  </si>
  <si>
    <t xml:space="preserve">Elbow-Forearm plank (Greshilov/Cogo Plank)</t>
  </si>
  <si>
    <t xml:space="preserve">Body &amp; legs parallel to the floor + Legs closed &amp; fully extended + Upper arm fully extended</t>
  </si>
  <si>
    <t xml:space="preserve">B151-Var</t>
  </si>
  <si>
    <t xml:space="preserve">Elbow-Forearm plank (Greshilov/Cogo Plank) [VARIATION]</t>
  </si>
  <si>
    <t xml:space="preserve">Body &amp; legs parallel to the floor + Legs OPEN &amp; fully extended + Upper arm fully extended</t>
  </si>
  <si>
    <t xml:space="preserve">B154</t>
  </si>
  <si>
    <t xml:space="preserve">Shoulder Clock Helicopter (Snake Helicopter)</t>
  </si>
  <si>
    <t xml:space="preserve">Starting position: shoulder upright with no contact to the floor + Legs open &amp; fully extended 2 time in helicopter position above the head + No momentum during dead lifts + Final position of choice ***In this element, there is no need to hold the position for 2 seconds***</t>
  </si>
  <si>
    <t xml:space="preserve">B162</t>
  </si>
  <si>
    <t xml:space="preserve">Forearm plank straddle (Sanchez plank 2)</t>
  </si>
  <si>
    <t xml:space="preserve">Body &amp; legs parallel to the floor + Forearm grip + Upper arm in cup grip + Legs fully extended &amp; open</t>
  </si>
  <si>
    <t xml:space="preserve">B139</t>
  </si>
  <si>
    <t xml:space="preserve">Deadlift true grip legs closed &amp; fully extended (Aerial)</t>
  </si>
  <si>
    <t xml:space="preserve">Start in upright position + No momentum during deadlift + True grip position + Legs fully extended &amp; closed + Final position: Pencil or Jacknife + Hold final position 2 seconds</t>
  </si>
  <si>
    <t xml:space="preserve">B171</t>
  </si>
  <si>
    <t xml:space="preserve">Sailor no hands (Lipcsei Sailor)</t>
  </si>
  <si>
    <t xml:space="preserve">No hands in contact with the pole + Both legs fully extended</t>
  </si>
  <si>
    <t xml:space="preserve">B181</t>
  </si>
  <si>
    <t xml:space="preserve">Front elbow plank (Possas plank)</t>
  </si>
  <si>
    <t xml:space="preserve">Body &amp; legs parallel to the floor +  Legs fully extended in pencil + Upper elbow, rib &amp; lower hand in contact with the pole</t>
  </si>
  <si>
    <t xml:space="preserve">B174</t>
  </si>
  <si>
    <t xml:space="preserve">Elbow/Forearm plank (Daza plank)</t>
  </si>
  <si>
    <t xml:space="preserve">Body &amp; legs parallel to the floor + Leg closed &amp; fully extended + Only neck, upper elbow &amp; lower forearm in contact with the pole</t>
  </si>
  <si>
    <t xml:space="preserve">B041</t>
  </si>
  <si>
    <t xml:space="preserve">Tulip</t>
  </si>
  <si>
    <t xml:space="preserve">Body parallel to the floor + No legs or feet in contact with the pole + Arms &amp; legs fully extended</t>
  </si>
  <si>
    <t xml:space="preserve">B132</t>
  </si>
  <si>
    <t xml:space="preserve">Elbow Forearm Plank 1 Open legs (Fratini 1)</t>
  </si>
  <si>
    <t xml:space="preserve">Legs open &amp; parallel to the floor + Only elbow &amp; forearm in contact with the pole</t>
  </si>
  <si>
    <t xml:space="preserve">B161</t>
  </si>
  <si>
    <t xml:space="preserve">Forearm plank (Sanchez plank)</t>
  </si>
  <si>
    <t xml:space="preserve">Body &amp; legs parallel to the floor + Forearm grip + Upper arm in cup grip + Legs fully extended &amp; closed</t>
  </si>
  <si>
    <t xml:space="preserve">B058</t>
  </si>
  <si>
    <t xml:space="preserve">Iguana Elbow Hold Straddle</t>
  </si>
  <si>
    <t xml:space="preserve">No hands, legs, back or buttocks in contact with the pole</t>
  </si>
  <si>
    <t xml:space="preserve">B059</t>
  </si>
  <si>
    <t xml:space="preserve">Iron Flag Passé</t>
  </si>
  <si>
    <t xml:space="preserve">Body &amp; upper leg parallel to the floor + Lower leg in passé position + Grip of Choice</t>
  </si>
  <si>
    <t xml:space="preserve">B067</t>
  </si>
  <si>
    <t xml:space="preserve">Cup Grip X</t>
  </si>
  <si>
    <t xml:space="preserve">Upper body parallel to the floor + Cup grip position + Legs &amp; arms fully extended</t>
  </si>
  <si>
    <t xml:space="preserve">B090</t>
  </si>
  <si>
    <t xml:space="preserve">Pole Clock</t>
  </si>
  <si>
    <t xml:space="preserve">Starting position: upright aerial position + Legs 2 time in jack-knife position above the head + No contact with the floor during dead lifts (no momentum) + End position of choice  ***In this element, there is no need to hold the position for 2 seconds***</t>
  </si>
  <si>
    <t xml:space="preserve">B066</t>
  </si>
  <si>
    <t xml:space="preserve">Janeiro Plank (One Handed)</t>
  </si>
  <si>
    <t xml:space="preserve">Body &amp; legs parallel to the floor + Only one hand in contact with the pole + Legs fully extended</t>
  </si>
  <si>
    <t xml:space="preserve">B072</t>
  </si>
  <si>
    <t xml:space="preserve">Saulo Plank (Straddle)</t>
  </si>
  <si>
    <t xml:space="preserve">Body &amp; legs parallel to the floor + One Shoulder Side Plank (Straddle) + Legs fully extended in straddle position</t>
  </si>
  <si>
    <t xml:space="preserve">B074</t>
  </si>
  <si>
    <t xml:space="preserve">Handstand Side Plank (Straddle)</t>
  </si>
  <si>
    <t xml:space="preserve">Upper body parallel to the floor + One hand in contact with the floor + Legs fully extended &amp; open</t>
  </si>
  <si>
    <t xml:space="preserve">B076</t>
  </si>
  <si>
    <t xml:space="preserve">Toothpick (Split Grip Leg Trough Plank)</t>
  </si>
  <si>
    <t xml:space="preserve">Body &amp; legs parallel to the floor + Hands not in contact with body and/or legs + Pelvis position: open (it must not be in a pike-like closed position)</t>
  </si>
  <si>
    <t xml:space="preserve">B077</t>
  </si>
  <si>
    <t xml:space="preserve">Split Grip Reverse Plank (Pencil)</t>
  </si>
  <si>
    <t xml:space="preserve">Body &amp; legs parallel to the floor + Outside arm up &amp; extended + Legs fully extended in pencil</t>
  </si>
  <si>
    <t xml:space="preserve">B080</t>
  </si>
  <si>
    <t xml:space="preserve">Back Grip Plank (Straddle)</t>
  </si>
  <si>
    <t xml:space="preserve">Body &amp; legs parallel to the floor + Legs fully extended in straddle position</t>
  </si>
  <si>
    <t xml:space="preserve">B141</t>
  </si>
  <si>
    <t xml:space="preserve">Back flag cup straddle (legs open)</t>
  </si>
  <si>
    <t xml:space="preserve">Body &amp; legs parallel to the floor + Legs fully extended + Chest facing ceiling</t>
  </si>
  <si>
    <t xml:space="preserve">B085</t>
  </si>
  <si>
    <t xml:space="preserve">Underarm Flag (Pencil)</t>
  </si>
  <si>
    <t xml:space="preserve">Body &amp; legs parallel to the floor + Legs fully extended in pencil</t>
  </si>
  <si>
    <t xml:space="preserve">B086</t>
  </si>
  <si>
    <t xml:space="preserve">Shoulder Mount Plank (Passé)</t>
  </si>
  <si>
    <t xml:space="preserve">Body &amp; lower leg parallel to the floor + Bent leg parallel to the pole + Grip of Choice</t>
  </si>
  <si>
    <t xml:space="preserve">B087</t>
  </si>
  <si>
    <t xml:space="preserve">Split Grip Side Plank (Straddle)</t>
  </si>
  <si>
    <t xml:space="preserve">Body &amp; legs parallel to the floor + Inside arm up &amp; extended + Legs extended in straddle</t>
  </si>
  <si>
    <t xml:space="preserve">B134</t>
  </si>
  <si>
    <t xml:space="preserve">Floor Based Inverted Plank 1 (Open legs) / Siracusa Plank 1</t>
  </si>
  <si>
    <t xml:space="preserve">Body &amp; legs parallel to the floor + One hand on the floor + Legs open &amp; fully extended</t>
  </si>
  <si>
    <t xml:space="preserve">B094</t>
  </si>
  <si>
    <t xml:space="preserve">Cup Grip Deadlift</t>
  </si>
  <si>
    <t xml:space="preserve">Start in upright position + End position: Ayesha in straddle, pencil, or jack knife + Hold the final position for 2 seconds + No momentum</t>
  </si>
  <si>
    <t xml:space="preserve">B126</t>
  </si>
  <si>
    <t xml:space="preserve">Forearm Pencil Grip Extended Deadlift</t>
  </si>
  <si>
    <t xml:space="preserve">Start in brass monkey position + Final position in pencil + No momentum during the deadlift + Upper hand in forearm grip, lower hand grip of Choice + Legs fully extended &amp; close during deadlift + Hold end position for 2 seconds</t>
  </si>
  <si>
    <t xml:space="preserve">B095</t>
  </si>
  <si>
    <t xml:space="preserve">Neck Grip Extended Deadlift</t>
  </si>
  <si>
    <t xml:space="preserve">Start in upright position + End position: Ayesha in straddle, pencil, or jack knife + Legs fully extended + Hold final position for 2 seconds + No momentum</t>
  </si>
  <si>
    <t xml:space="preserve">B146</t>
  </si>
  <si>
    <t xml:space="preserve">Fratini inverted plank 1 (Open legs)</t>
  </si>
  <si>
    <t xml:space="preserve">Body &amp; legs parallel to the floor + Legs open &amp; fully extended</t>
  </si>
  <si>
    <t xml:space="preserve">B098</t>
  </si>
  <si>
    <t xml:space="preserve">Elbow Shoulder Mount Deadlift</t>
  </si>
  <si>
    <t xml:space="preserve">Start in upright position, invert without momentum + End position: Ayesha in straddle, pencil, or jack knife + Hold the final position for 2 seconds + Only one elbow &amp; shoulder in contact with the pole</t>
  </si>
  <si>
    <t xml:space="preserve">B108</t>
  </si>
  <si>
    <t xml:space="preserve">One Hand Shoulder Mount Deadlift</t>
  </si>
  <si>
    <t xml:space="preserve">Start in upright position, invert without momentum + End position: Ayesha in straddle, pencil, or jack knife + Hold end position for 2 seconds + Only one hand &amp; shoulder in contact with the pole</t>
  </si>
  <si>
    <t xml:space="preserve">B112</t>
  </si>
  <si>
    <t xml:space="preserve">Paggi Pole Clock / Chinese Grip Pole Clock</t>
  </si>
  <si>
    <t xml:space="preserve">Legs 2 time in jack knife position above the head + No momentum during dead lifts + Final position of choice + Forearm grip ***In this element, there is no need to hold the position for 2*** seconds.</t>
  </si>
  <si>
    <t xml:space="preserve">B148</t>
  </si>
  <si>
    <t xml:space="preserve">Forearm Grip Pole Clock (Minina forearm clock)</t>
  </si>
  <si>
    <t xml:space="preserve">Starting position: upright aerial position in forearm grip + Legs 2 time in jack-knife position above the head + No contact with the floor during dead lifts (no momentum) + End position of choice ***In this element, there is no need to hold the position for 2 seconds***</t>
  </si>
  <si>
    <t xml:space="preserve">B153</t>
  </si>
  <si>
    <t xml:space="preserve">Shoulder Clock closed (Snake Clock)</t>
  </si>
  <si>
    <t xml:space="preserve">Starting position: shoulder upright with no contact to the floor + Legs close and fully extended 2 time in jack knife position above the head + No momentum during dead lifts + Final position of choice ***In this element, there is no need to hold the position for 2 seconds***</t>
  </si>
  <si>
    <t xml:space="preserve">B159</t>
  </si>
  <si>
    <t xml:space="preserve">Floor based deadlift (Fotiadi deadlift)</t>
  </si>
  <si>
    <t xml:space="preserve">One hand only in contact with the floor + Legs open and fully extended in straddle position + Feet &amp; glutes not in contact with the floor + No momentum + Hold the final position (handstand) 2 seconds</t>
  </si>
  <si>
    <t xml:space="preserve">LEGS CLOSED &amp; EXTENDED THROUGHOUT THE DEADLIFT</t>
  </si>
  <si>
    <t xml:space="preserve">B159-Var</t>
  </si>
  <si>
    <t xml:space="preserve">Floor based deadlift (Fotiadi deadlift) [VARIATION]</t>
  </si>
  <si>
    <t xml:space="preserve">One hand only in contact with the floor + LEGS CLOSED &amp; EXTENDED THROUGHOUT THE DEADLIFT + Legs fully extended in straddle position + Feet &amp; glutes not in contact with the floor + No momentum + Hold the final position (handstand) 2 seconds</t>
  </si>
  <si>
    <t xml:space="preserve">B170</t>
  </si>
  <si>
    <t xml:space="preserve">Elbow clock legs open (Cogo elbow clock 2)</t>
  </si>
  <si>
    <t xml:space="preserve">Legs 2 times in Jack knife + No momentum during the lift ***In this element, there is no need to hold the position for 2 seconds***</t>
  </si>
  <si>
    <t xml:space="preserve">B173</t>
  </si>
  <si>
    <t xml:space="preserve">One handed toothbrush (Vasilescu)</t>
  </si>
  <si>
    <t xml:space="preserve">Body &amp; legs parallel to the floor + Lowe hand holding the pole above the hips</t>
  </si>
  <si>
    <t xml:space="preserve">B167</t>
  </si>
  <si>
    <t xml:space="preserve">Back Lever plank open legs (Siracusa back lever 1)</t>
  </si>
  <si>
    <t xml:space="preserve">Body &amp; legs parallel to the floor + Legs open and fully extended + Inside arm fully extended</t>
  </si>
  <si>
    <t xml:space="preserve">B180</t>
  </si>
  <si>
    <t xml:space="preserve">Split grip reverse pike AKA Adler (Kupletskaia)</t>
  </si>
  <si>
    <t xml:space="preserve">Legs &amp; body line parallel to the floor + Arms fully extended in split grip + Legs on pike positition, fully extended &amp; closed + Hands only in contact to the pole</t>
  </si>
  <si>
    <t xml:space="preserve">B168</t>
  </si>
  <si>
    <t xml:space="preserve">Back Lever plank pencil (Siracusa back lever 2)</t>
  </si>
  <si>
    <t xml:space="preserve">Body &amp; legs parallel to the floor + Legs closed and fully extended + Inside arm fully extended</t>
  </si>
  <si>
    <t xml:space="preserve">B152</t>
  </si>
  <si>
    <t xml:space="preserve">Shoulder Stroll (Snake Stroll)</t>
  </si>
  <si>
    <t xml:space="preserve">Starting position: vertical shoulder pencil parallel to the pole + Shoulder plank to be hold 2 seconds, with body &amp; legs parallel to the floor + Final position: shoulder upright position, parallel to the pole + No contact to the floor in the final position</t>
  </si>
  <si>
    <t xml:space="preserve">B089</t>
  </si>
  <si>
    <t xml:space="preserve">Forearm Plank (Daza)</t>
  </si>
  <si>
    <t xml:space="preserve">Body &amp; legs parallel to the floor + Lower hand in forearm grip + Upper arm fully extended</t>
  </si>
  <si>
    <t xml:space="preserve">B089-Var</t>
  </si>
  <si>
    <t xml:space="preserve">Forearm Plank (Daza) [VARIATION]</t>
  </si>
  <si>
    <t xml:space="preserve">LEGS OPEN</t>
  </si>
  <si>
    <t xml:space="preserve">B028</t>
  </si>
  <si>
    <t xml:space="preserve">Bozina Clock (Bozina/Greshilov)</t>
  </si>
  <si>
    <t xml:space="preserve">One hand on the floor + 360° rotation + Starting position of choice + No momentum ***In this element, there is no need to hold the position for 2 seconds***</t>
  </si>
  <si>
    <t xml:space="preserve">B029</t>
  </si>
  <si>
    <t xml:space="preserve">Handstand Side Plank floor based (Pencil)</t>
  </si>
  <si>
    <t xml:space="preserve">Body &amp; legs parallel to the floor + One hand only in contact to the pole + Both legs fully extended in pencil </t>
  </si>
  <si>
    <t xml:space="preserve">B165</t>
  </si>
  <si>
    <t xml:space="preserve">Straight arms shoulder plank straddle (Siracusa shoulder plank)</t>
  </si>
  <si>
    <t xml:space="preserve">Body &amp; legs parallel to the floor + Arms fully extended + Legs fully extended &amp; open</t>
  </si>
  <si>
    <t xml:space="preserve">B064</t>
  </si>
  <si>
    <t xml:space="preserve">Iguana Plank</t>
  </si>
  <si>
    <t xml:space="preserve">B133</t>
  </si>
  <si>
    <t xml:space="preserve">Elbow Forearm Plank 2 Closed legs (Fratini 2)</t>
  </si>
  <si>
    <t xml:space="preserve">Legs closed &amp; parallel to the floor + Only elbow &amp; forearm in contact with the pole</t>
  </si>
  <si>
    <t xml:space="preserve">B063</t>
  </si>
  <si>
    <t xml:space="preserve">Iron Flag (grip of choice)</t>
  </si>
  <si>
    <t xml:space="preserve">B065</t>
  </si>
  <si>
    <t xml:space="preserve">Split Grip Chest Flag</t>
  </si>
  <si>
    <t xml:space="preserve">B135</t>
  </si>
  <si>
    <t xml:space="preserve">Floor Based Inverted Plank 2 (Legs closed) / Siracusa plank 2</t>
  </si>
  <si>
    <t xml:space="preserve">Body &amp; legs parallel to the floor + One hand on the floor + Legs fully extended &amp; closed</t>
  </si>
  <si>
    <t xml:space="preserve">B071</t>
  </si>
  <si>
    <t xml:space="preserve">Shoulder Mount Plank (Pencil)</t>
  </si>
  <si>
    <t xml:space="preserve">Body &amp; legs parallel to the floor + Grip of Choice + Legs closed</t>
  </si>
  <si>
    <t xml:space="preserve">B140</t>
  </si>
  <si>
    <t xml:space="preserve">Side Janeiro Plank Suspended</t>
  </si>
  <si>
    <t xml:space="preserve">Lower leg parallel to the floor + Lower shoulder one hand &amp; buttocks only, are in contact to the pole + Grip of choice</t>
  </si>
  <si>
    <t xml:space="preserve">B178</t>
  </si>
  <si>
    <t xml:space="preserve">Super Dragon Tail (Smirnova)</t>
  </si>
  <si>
    <t xml:space="preserve">Legs closed &amp; fully extended + Arms fully extended + Both hands only in contact with the pole + Upper arm behind the back</t>
  </si>
  <si>
    <t xml:space="preserve">B073</t>
  </si>
  <si>
    <t xml:space="preserve">Saulo Plank (Pencil) / One Shoulder Side Plank (Pencil)</t>
  </si>
  <si>
    <t xml:space="preserve">B075</t>
  </si>
  <si>
    <t xml:space="preserve">Handstand Plank (Fedotov)</t>
  </si>
  <si>
    <t xml:space="preserve">Body &amp; legs parallel to the floor + Body facing the floor + One &amp; only in contact to the pole + Legs extended in pencil or straddle</t>
  </si>
  <si>
    <t xml:space="preserve">B078</t>
  </si>
  <si>
    <t xml:space="preserve">Split Grip Side Plank (Pencil)</t>
  </si>
  <si>
    <t xml:space="preserve">Body &amp; legs parallel to the floor + Inside arm up &amp; extended + Legs fully extended in pencil</t>
  </si>
  <si>
    <t xml:space="preserve">B081</t>
  </si>
  <si>
    <t xml:space="preserve">Back Grip Plank (Pencil)</t>
  </si>
  <si>
    <t xml:space="preserve">Body &amp; legs parallel to the floor + Both legs extended &amp; closed in pencil position</t>
  </si>
  <si>
    <t xml:space="preserve">B175</t>
  </si>
  <si>
    <t xml:space="preserve">Songini tabletop</t>
  </si>
  <si>
    <t xml:space="preserve">Legs CLOSED + Legs parallel to the floor + Lower arm fully extended</t>
  </si>
  <si>
    <t xml:space="preserve">Legs open</t>
  </si>
  <si>
    <t xml:space="preserve">B175-Var</t>
  </si>
  <si>
    <t xml:space="preserve">Songini tabletop [Variation]</t>
  </si>
  <si>
    <t xml:space="preserve">Legs OPEN + Legs parallel to the floor + Lower arm fully extended</t>
  </si>
  <si>
    <t xml:space="preserve">B082</t>
  </si>
  <si>
    <t xml:space="preserve">Cup Grip Side Plank</t>
  </si>
  <si>
    <t xml:space="preserve">Body &amp; legs parallel to the floor + Legs extended in pencil</t>
  </si>
  <si>
    <t xml:space="preserve">B083</t>
  </si>
  <si>
    <t xml:space="preserve">Reverse Elbow Plank (One Handed)</t>
  </si>
  <si>
    <t xml:space="preserve">Body &amp; legs parallel to the floor + Legs fully extended in pencil + Upper elbow &amp; neck in contact with the pole + Lower hand in contact with the body</t>
  </si>
  <si>
    <t xml:space="preserve">B093</t>
  </si>
  <si>
    <t xml:space="preserve">Cup Grip Extended Deadlift</t>
  </si>
  <si>
    <t xml:space="preserve">Start in upright position + End position: Ayesha in straddle, pencil, or jack knife + Hold end position for 2 seconds + Legs &amp; arms fully extended during the lift + No momentum</t>
  </si>
  <si>
    <t xml:space="preserve">B097</t>
  </si>
  <si>
    <t xml:space="preserve">Elbow Shoulder Mount Extended Deadlift</t>
  </si>
  <si>
    <t xml:space="preserve">Start in upright position, invert without momentum + End position: Ayesha in straddle, pencil, or jack knife + Hold final position for 2 seconds + Only one elbow &amp; shoulder in contact with the pole + Legs fully extended during the lift</t>
  </si>
  <si>
    <t xml:space="preserve">B103</t>
  </si>
  <si>
    <t xml:space="preserve">Pole Planche (Floor Based)</t>
  </si>
  <si>
    <t xml:space="preserve">Body &amp; legs parallel to the floor + Inside arm up &amp; extended, outside hand in contact with the floor + Legs extended in pencil or straddle</t>
  </si>
  <si>
    <t xml:space="preserve">B109</t>
  </si>
  <si>
    <t xml:space="preserve">One Handed Shoulder Mount Extended Deadlift</t>
  </si>
  <si>
    <t xml:space="preserve">Start in upright position, invert without momentum + End position: Ayesha in straddle, pencil, or jack knife + Hold final position for 2 seconds + Only one hand &amp; shoulder in contact with the pole + Legs fully extended during the lift</t>
  </si>
  <si>
    <t xml:space="preserve">B113</t>
  </si>
  <si>
    <t xml:space="preserve">Guseva plank</t>
  </si>
  <si>
    <t xml:space="preserve">Body &amp; legs parallel to the floor + Upper grip support plank + Both hands above the chest</t>
  </si>
  <si>
    <t xml:space="preserve">B113-Var</t>
  </si>
  <si>
    <t xml:space="preserve">Guseva plank [VARIATION]</t>
  </si>
  <si>
    <t xml:space="preserve">Body &amp; legs parallel to the floor + Upper grip support plank + Both hands above the chest + LEG OPEN</t>
  </si>
  <si>
    <t xml:space="preserve">B147</t>
  </si>
  <si>
    <t xml:space="preserve">Fratini inverted plank 2</t>
  </si>
  <si>
    <t xml:space="preserve">Body &amp; legs parallel to the floor + Legs fully extended &amp; closed + Chest facing ceiling</t>
  </si>
  <si>
    <t xml:space="preserve">B114</t>
  </si>
  <si>
    <t xml:space="preserve">Breschi Pole Clock / Shoulder Pole Clock</t>
  </si>
  <si>
    <t xml:space="preserve">Legs 2 time in jack knife position above the head + No momentum during dead lifts + Upper arm fully extended + Final position of choice + One hand only in contact to the pole ***In this element, there is no need to hold the position for 2 seconds***</t>
  </si>
  <si>
    <t xml:space="preserve">B142</t>
  </si>
  <si>
    <r>
      <rPr>
        <sz val="10"/>
        <color rgb="FF000000"/>
        <rFont val="Arial"/>
        <family val="2"/>
        <charset val="1"/>
      </rPr>
      <t xml:space="preserve">Back flag cup </t>
    </r>
    <r>
      <rPr>
        <sz val="10"/>
        <color rgb="FF000000"/>
        <rFont val="Calibri"/>
        <family val="2"/>
        <charset val="1"/>
      </rPr>
      <t xml:space="preserve">pencil</t>
    </r>
    <r>
      <rPr>
        <sz val="10"/>
        <color rgb="FF000000"/>
        <rFont val="Arial"/>
        <family val="2"/>
        <charset val="1"/>
      </rPr>
      <t xml:space="preserve"> (legs</t>
    </r>
    <r>
      <rPr>
        <sz val="10"/>
        <color rgb="FF000000"/>
        <rFont val="Calibri"/>
        <family val="2"/>
        <charset val="1"/>
      </rPr>
      <t xml:space="preserve"> close)</t>
    </r>
  </si>
  <si>
    <t xml:space="preserve">Legs fully extended and parallel to the floor + Chest facing ceiling</t>
  </si>
  <si>
    <t xml:space="preserve">B169</t>
  </si>
  <si>
    <t xml:space="preserve">Elbow clock legs together (Cogo elbow clock)</t>
  </si>
  <si>
    <t xml:space="preserve">Legs 2 time in Jack knife + No momentum during the lift ***In this element, there is no need to hold the position for 2 seconds***</t>
  </si>
  <si>
    <t xml:space="preserve">B143</t>
  </si>
  <si>
    <t xml:space="preserve">Cup Grip Pole Clock (Diaz clock)</t>
  </si>
  <si>
    <t xml:space="preserve">Starting position: upright aerial position in cup grip + Legs 2 time in jack-knife position above the head + No contact with the floor during dead lifts (no momentum) + End position of choice ***In this element, there is no need to hold the position for 2 seconds***</t>
  </si>
  <si>
    <t xml:space="preserve">B149</t>
  </si>
  <si>
    <t xml:space="preserve">Regrip Pole Clock (Minina regrip clock)</t>
  </si>
  <si>
    <t xml:space="preserve">Starting position: upright aerial position + Legs 2 time in Ayesha or jack knife position above the head + Two (2) times regrips + No contact with the floor during dead lifts (no momentum) + End position of choice ***In this element, there is no need to hold the position for 2 seconds***</t>
  </si>
  <si>
    <t xml:space="preserve">B156</t>
  </si>
  <si>
    <t xml:space="preserve">Floor based handstand inverted plank (Novelli)</t>
  </si>
  <si>
    <t xml:space="preserve">Legs parallel to the floor + One hand only in contact with the pole + Lower arm fully extended</t>
  </si>
  <si>
    <t xml:space="preserve">B172</t>
  </si>
  <si>
    <t xml:space="preserve">Armpit hold full plank (Capeletti plank)</t>
  </si>
  <si>
    <t xml:space="preserve">Body &amp; legs parallel to the floor + Legs CLOSED &amp; fully extended</t>
  </si>
  <si>
    <t xml:space="preserve">B172-Var</t>
  </si>
  <si>
    <t xml:space="preserve">Armpit hold full plank (Capeletti plank) [Variation]</t>
  </si>
  <si>
    <t xml:space="preserve">Body &amp; legs parallel to the floor + Legs OPEN &amp; fully extended</t>
  </si>
  <si>
    <t xml:space="preserve">B158</t>
  </si>
  <si>
    <t xml:space="preserve">Elbow forearm clock (Capeletti clock)</t>
  </si>
  <si>
    <t xml:space="preserve">Starting position: upright aerial position in cup grip + Legs 2 time in straddle position above the head + No contact with the floor during dead lifts (no momentum) + Upper elbow and lower forearm only in contact with pole + End position of choice ***In this element, there is no need to hold the position for 2 seconds***</t>
  </si>
  <si>
    <t xml:space="preserve">B179</t>
  </si>
  <si>
    <t xml:space="preserve">True plank (Aprelieva)</t>
  </si>
  <si>
    <t xml:space="preserve">Body &amp; legs parallel to the floor + Legs fully extended in pencil + Upper arm fully extended + Neck in contact with the pole</t>
  </si>
  <si>
    <t xml:space="preserve">C001</t>
  </si>
  <si>
    <t xml:space="preserve">Back Hook Spin
</t>
  </si>
  <si>
    <t xml:space="preserve">Spinning backwards + Inside leg knee in contact with the pole</t>
  </si>
  <si>
    <t xml:space="preserve">C</t>
  </si>
  <si>
    <t xml:space="preserve">C002</t>
  </si>
  <si>
    <t xml:space="preserve">Fireman Spin (Crossed Legs)</t>
  </si>
  <si>
    <t xml:space="preserve">Both legs in contact with the pole (ankle &amp; top of the foot)</t>
  </si>
  <si>
    <t xml:space="preserve">C003</t>
  </si>
  <si>
    <t xml:space="preserve">Front Hook Spin</t>
  </si>
  <si>
    <t xml:space="preserve">Spinning forwards + Inside leg knee in contact with the pole</t>
  </si>
  <si>
    <t xml:space="preserve">C032</t>
  </si>
  <si>
    <t xml:space="preserve">Geisha Spin</t>
  </si>
  <si>
    <t xml:space="preserve">Inside leg knee hooks the pole + Legs together tuck or passé position</t>
  </si>
  <si>
    <t xml:space="preserve">C005</t>
  </si>
  <si>
    <t xml:space="preserve">Chair Spin</t>
  </si>
  <si>
    <t xml:space="preserve">Side towards pole + Legs bend, knees close to chest + Spinning backwords or forwards</t>
  </si>
  <si>
    <t xml:space="preserve">C006</t>
  </si>
  <si>
    <t xml:space="preserve">Forwards Attitude Spin</t>
  </si>
  <si>
    <t xml:space="preserve">Spinning forward + Body or legs not in contact with the pole</t>
  </si>
  <si>
    <t xml:space="preserve">C012</t>
  </si>
  <si>
    <t xml:space="preserve">Side Spin</t>
  </si>
  <si>
    <t xml:space="preserve">Inside leg knee in contact with the pole</t>
  </si>
  <si>
    <t xml:space="preserve">C033</t>
  </si>
  <si>
    <t xml:space="preserve">Corkscrew Spin</t>
  </si>
  <si>
    <t xml:space="preserve">Underarm &amp; outside hand in contact with pole + Legs in attitude position, hips in front of the pole</t>
  </si>
  <si>
    <t xml:space="preserve">C004</t>
  </si>
  <si>
    <t xml:space="preserve">Attitude Spin</t>
  </si>
  <si>
    <t xml:space="preserve">Outside leg ankle in contact with the pole + No chest or hips in contact with the pole</t>
  </si>
  <si>
    <t xml:space="preserve">C007</t>
  </si>
  <si>
    <t xml:space="preserve">Backwards Attitude Spin</t>
  </si>
  <si>
    <t xml:space="preserve">Spinning backward + Body or legs not in contact with the pole</t>
  </si>
  <si>
    <t xml:space="preserve">C008</t>
  </si>
  <si>
    <t xml:space="preserve">Reverse Grab Attitude</t>
  </si>
  <si>
    <t xml:space="preserve">Legs in attitude during the spin</t>
  </si>
  <si>
    <t xml:space="preserve">C009</t>
  </si>
  <si>
    <t xml:space="preserve">Carousel</t>
  </si>
  <si>
    <t xml:space="preserve">Body facing the pole + Chest not in contact with the pole + Legs in diamond shape or extended</t>
  </si>
  <si>
    <t xml:space="preserve">C010</t>
  </si>
  <si>
    <t xml:space="preserve">Chair Spin (Extended)</t>
  </si>
  <si>
    <t xml:space="preserve">Spinning forwards + Legs extended &amp; in parallel with the floor</t>
  </si>
  <si>
    <t xml:space="preserve">C011</t>
  </si>
  <si>
    <t xml:space="preserve">Cradle Tuck Spin
</t>
  </si>
  <si>
    <t xml:space="preserve">Body parallel to the floor + Basic or split grip + Legs bend against the chest</t>
  </si>
  <si>
    <t xml:space="preserve">C041</t>
  </si>
  <si>
    <t xml:space="preserve">Spinning Superman</t>
  </si>
  <si>
    <t xml:space="preserve">Body &amp; legs parallel to the floor during the rotation</t>
  </si>
  <si>
    <t xml:space="preserve">C040</t>
  </si>
  <si>
    <t xml:space="preserve">Backwards Pencil Spin</t>
  </si>
  <si>
    <t xml:space="preserve">Spinning backward + Legs fully extended &amp; together in pencil position + Body or legs not in contact with the pole + Grip of Choice</t>
  </si>
  <si>
    <t xml:space="preserve">C039</t>
  </si>
  <si>
    <t xml:space="preserve">Pencil Spin</t>
  </si>
  <si>
    <t xml:space="preserve">Body facing the pole + Both hands bend &amp; in basic grip + Body &amp; legs parallel to the pole, not in contact with the pole</t>
  </si>
  <si>
    <t xml:space="preserve">C016</t>
  </si>
  <si>
    <t xml:space="preserve">Boomerang Spin</t>
  </si>
  <si>
    <t xml:space="preserve">Chest facing the pole + Both hands in contact with the pole + Legs extended &amp; parallel or above to the floor</t>
  </si>
  <si>
    <t xml:space="preserve">C013</t>
  </si>
  <si>
    <t xml:space="preserve">Corkscrew Spin (One Handed)</t>
  </si>
  <si>
    <t xml:space="preserve">Underarm in contact with pole + Outside hand not in contact with the pole + Legs in attitude position, hips in front of the pole</t>
  </si>
  <si>
    <t xml:space="preserve">C014</t>
  </si>
  <si>
    <t xml:space="preserve">Cradle Straddle Spin</t>
  </si>
  <si>
    <t xml:space="preserve">Body parallel to the floor + Basic or split grip + Legs in straddle during the spin </t>
  </si>
  <si>
    <t xml:space="preserve">C042</t>
  </si>
  <si>
    <t xml:space="preserve">Spinning Inverted Straddle
</t>
  </si>
  <si>
    <t xml:space="preserve">No knee or ankle in contact with the pole during the movement + Legs parallel to the floor + Hold final position for 2 seconds</t>
  </si>
  <si>
    <t xml:space="preserve">C015</t>
  </si>
  <si>
    <t xml:space="preserve">Reverse Grab Pencil</t>
  </si>
  <si>
    <t xml:space="preserve">Legs in extended &amp; together in pencil position during the entire movement</t>
  </si>
  <si>
    <t xml:space="preserve">C034</t>
  </si>
  <si>
    <t xml:space="preserve">Boomerang Spin (One handed)
</t>
  </si>
  <si>
    <t xml:space="preserve">Legs extended &amp; parallel or above to the floor + Chest facing the pole + Only upper hand in contact with the pole</t>
  </si>
  <si>
    <t xml:space="preserve">C078</t>
  </si>
  <si>
    <t xml:space="preserve">Reverse grab to Chinese cartwheel (Josserand spin)</t>
  </si>
  <si>
    <t xml:space="preserve">360° rotation before putting the foot on the pole + No contact with the floor during the whole move</t>
  </si>
  <si>
    <t xml:space="preserve">C017</t>
  </si>
  <si>
    <t xml:space="preserve">Reverse Grab Straddle</t>
  </si>
  <si>
    <t xml:space="preserve">Both legs must go above the hips into straddle position &amp; gain momentum at the beginning of the movement + 360° spinning after the straddle</t>
  </si>
  <si>
    <t xml:space="preserve">C043</t>
  </si>
  <si>
    <t xml:space="preserve">Split Grip Spin
</t>
  </si>
  <si>
    <t xml:space="preserve">Legs in attitude, passé or pencil</t>
  </si>
  <si>
    <t xml:space="preserve">C035</t>
  </si>
  <si>
    <t xml:space="preserve">Reverse Grab to Front Flip</t>
  </si>
  <si>
    <t xml:space="preserve">360° rotation before touching the floor + Both hands in contact with the pole during the flip + No stop between the movements</t>
  </si>
  <si>
    <t xml:space="preserve">C058</t>
  </si>
  <si>
    <t xml:space="preserve">Reverse Grab to Iron X (Reverse X Flip)</t>
  </si>
  <si>
    <t xml:space="preserve">360° rotation before jumping into Iron X + Final position: Iron X + No contact with the floor before jumping into the Iron X ***In this element, there is no requirement to hold the Iron X***</t>
  </si>
  <si>
    <t xml:space="preserve">C020</t>
  </si>
  <si>
    <t xml:space="preserve">Reverse Grab to Walkover</t>
  </si>
  <si>
    <t xml:space="preserve">360° rotation before touching the floor + Both hands in pole during the walkover, lower hand in split grip + No break between during the movement</t>
  </si>
  <si>
    <t xml:space="preserve">C018</t>
  </si>
  <si>
    <t xml:space="preserve">Spinning Shoulder Mount</t>
  </si>
  <si>
    <t xml:space="preserve">Body &amp; legs parallel to the floor + Legs in straddle during the rotation + Grip of Choice</t>
  </si>
  <si>
    <t xml:space="preserve">C019</t>
  </si>
  <si>
    <t xml:space="preserve">Cup Grip Spin</t>
  </si>
  <si>
    <t xml:space="preserve">Outside hand in cup grip, inside hand grip of Choice + Legs extended &amp; together, body in pencil position</t>
  </si>
  <si>
    <t xml:space="preserve">C025</t>
  </si>
  <si>
    <t xml:space="preserve">Cradle to Extended Butterfly</t>
  </si>
  <si>
    <t xml:space="preserve">360° spinning in cradle position + Lift straight to extended butterfly, no knee in contact the pole during the movement + Hold final position for 2 seconds</t>
  </si>
  <si>
    <t xml:space="preserve">C024</t>
  </si>
  <si>
    <t xml:space="preserve">Phoenix Classic</t>
  </si>
  <si>
    <t xml:space="preserve">360° rotation during the entire movement + Final position twisted grip ayesha (straddle, pencil or jack knife), hold the final position for 2 seconds</t>
  </si>
  <si>
    <t xml:space="preserve">C022</t>
  </si>
  <si>
    <t xml:space="preserve">Reverse Grab to Front Flip (One handed)</t>
  </si>
  <si>
    <t xml:space="preserve">360° rotation before touching the ground + Only one hand in contact with the pole during the flip + No stop between the movements</t>
  </si>
  <si>
    <t xml:space="preserve">C026</t>
  </si>
  <si>
    <t xml:space="preserve">Double Reverse Grab</t>
  </si>
  <si>
    <t xml:space="preserve">720° rotation during the entire movement + Athlete must go around the pole &amp; regrip upper hand without contact to the floor</t>
  </si>
  <si>
    <t xml:space="preserve">C038</t>
  </si>
  <si>
    <t xml:space="preserve">Basic Grip Phoenix</t>
  </si>
  <si>
    <t xml:space="preserve">360° rotation during the entire movement + Final position: basic grip ayesha (straddle, pencil or jack knife)</t>
  </si>
  <si>
    <t xml:space="preserve">C029</t>
  </si>
  <si>
    <t xml:space="preserve">Reverse Grab to Flying K</t>
  </si>
  <si>
    <t xml:space="preserve">720° rotation during the entire movement + End position flying K</t>
  </si>
  <si>
    <t xml:space="preserve">C065</t>
  </si>
  <si>
    <t xml:space="preserve">Reverse grab into Iron X fixed (Reverse X flip fixed)</t>
  </si>
  <si>
    <t xml:space="preserve">360° rotation before jumping into Iron X + Final position: Iron X + Hold the final position (Iron X) for 2 seconds + No contact with the floor before jumping into the Iron X</t>
  </si>
  <si>
    <t xml:space="preserve">C047</t>
  </si>
  <si>
    <r>
      <rPr>
        <sz val="10"/>
        <color rgb="FF000000"/>
        <rFont val="Arial"/>
        <family val="2"/>
        <charset val="1"/>
      </rPr>
      <t xml:space="preserve">Double Reverse Grab into Front Flip</t>
    </r>
    <r>
      <rPr>
        <sz val="10"/>
        <color rgb="FF000000"/>
        <rFont val="Calibri"/>
        <family val="2"/>
        <charset val="1"/>
      </rPr>
      <t xml:space="preserve"> (Ciccarello)</t>
    </r>
  </si>
  <si>
    <t xml:space="preserve">720° rotation before toching the floor + No hands on the floor in the landing</t>
  </si>
  <si>
    <t xml:space="preserve">C071</t>
  </si>
  <si>
    <t xml:space="preserve">Cup Grip Pencil to Syniachenko Straddle (Gainullina)</t>
  </si>
  <si>
    <t xml:space="preserve">720° rotation + No contact to the floor during the whole move + Only lower foot in contact to the pole</t>
  </si>
  <si>
    <t xml:space="preserve">C077</t>
  </si>
  <si>
    <t xml:space="preserve">Reverse Grab to Front Flip to Phoenix (Jones)</t>
  </si>
  <si>
    <t xml:space="preserve">1080° (360°x3) rotation during the entire movement + One-handed 360° rotation before performing a front flip + No contact with the floor after the front flip + End position: Twisted grip Ayesha</t>
  </si>
  <si>
    <t xml:space="preserve">C087</t>
  </si>
  <si>
    <t xml:space="preserve">Double reverse grab into Twisted grip shoulder mount (Lonoce Spin)</t>
  </si>
  <si>
    <t xml:space="preserve">720° rotation MINIMUM + Hold the final position for 2 seconds</t>
  </si>
  <si>
    <t xml:space="preserve">C091</t>
  </si>
  <si>
    <t xml:space="preserve">Flyby into reverse grab (Martin)</t>
  </si>
  <si>
    <t xml:space="preserve">720° rotation + No contact to the floor during the entire move</t>
  </si>
  <si>
    <t xml:space="preserve">C092</t>
  </si>
  <si>
    <t xml:space="preserve">Phoenix reverse grab into split (Josserand)</t>
  </si>
  <si>
    <t xml:space="preserve">360° of rotation reverse grab into plit + No contact to the floor during the entire move</t>
  </si>
  <si>
    <t xml:space="preserve">C093</t>
  </si>
  <si>
    <t xml:space="preserve">Pike Cup Grip Phoenix (Possas)</t>
  </si>
  <si>
    <t xml:space="preserve">720° of rotation + Body in pike position for the entire move</t>
  </si>
  <si>
    <t xml:space="preserve">C044</t>
  </si>
  <si>
    <t xml:space="preserve">Split Grip Spin Iron X
</t>
  </si>
  <si>
    <t xml:space="preserve">Iron X position (grip of choice) + Upper body parallel to the floor + Arms fully extended</t>
  </si>
  <si>
    <t xml:space="preserve">C021</t>
  </si>
  <si>
    <t xml:space="preserve">Phoenix to Jump Out
</t>
  </si>
  <si>
    <t xml:space="preserve">360° rotation before jumping out + No contact to the floor during the spin + No hands in contact with the floor in the landing</t>
  </si>
  <si>
    <t xml:space="preserve">C023</t>
  </si>
  <si>
    <t xml:space="preserve">Reverse Grab to Front Flip Half Turn</t>
  </si>
  <si>
    <t xml:space="preserve">360° rotation before jumping out + Half turn before landing to the pole or to the floor</t>
  </si>
  <si>
    <t xml:space="preserve">C036</t>
  </si>
  <si>
    <t xml:space="preserve">Cup Grip to Twisted Grip Phoenix</t>
  </si>
  <si>
    <t xml:space="preserve">720° rotation during the entire movement + Final position: Twisted Grip Ayesha (straddle, pencil or jack knife)</t>
  </si>
  <si>
    <t xml:space="preserve">C050</t>
  </si>
  <si>
    <t xml:space="preserve">Double reverse grab into Flying K (Marchetti Spin)</t>
  </si>
  <si>
    <t xml:space="preserve">720° rotation during the entire movement + Final position: Flying K</t>
  </si>
  <si>
    <t xml:space="preserve">C027</t>
  </si>
  <si>
    <r>
      <rPr>
        <sz val="10"/>
        <color rgb="FF000000"/>
        <rFont val="Arial"/>
        <family val="2"/>
        <charset val="1"/>
      </rPr>
      <t xml:space="preserve">Cup Grip Phoenix </t>
    </r>
    <r>
      <rPr>
        <sz val="10"/>
        <color rgb="FF000000"/>
        <rFont val="Calibri"/>
        <family val="2"/>
        <charset val="1"/>
      </rPr>
      <t xml:space="preserve">(Chineese)</t>
    </r>
  </si>
  <si>
    <t xml:space="preserve">720° rotation during the entire movement + End position: Cup Grip Ayesha (straddle, pencil or jack knife)</t>
  </si>
  <si>
    <t xml:space="preserve">C030</t>
  </si>
  <si>
    <t xml:space="preserve">Cup Grip to Straddle (Montanaro)</t>
  </si>
  <si>
    <t xml:space="preserve">720° rotation during the whole movement + Straddle position (front split) + Both feet simultaneously have contact with the pole</t>
  </si>
  <si>
    <t xml:space="preserve">C031</t>
  </si>
  <si>
    <t xml:space="preserve">Reverse Grab to Front Flip Half Twist (Split Landing)</t>
  </si>
  <si>
    <t xml:space="preserve">360° rotation before jumping out + Half turn before landing on the floor in split position</t>
  </si>
  <si>
    <t xml:space="preserve">C028</t>
  </si>
  <si>
    <t xml:space="preserve">Double Reverse Grab into Phoenix</t>
  </si>
  <si>
    <t xml:space="preserve">C064</t>
  </si>
  <si>
    <t xml:space="preserve">Leg trough spin into reverse Marion/Amber (Sulonen Spin)</t>
  </si>
  <si>
    <t xml:space="preserve">720° (360°x2) rotation during the entire movement + Final position: Marion amber (split leg through) + No contact with the floor</t>
  </si>
  <si>
    <t xml:space="preserve">C080</t>
  </si>
  <si>
    <t xml:space="preserve">FlyBy to twisted grip to cup grip (Rashti spin 2)</t>
  </si>
  <si>
    <t xml:space="preserve">720° (360°x2) rotation during the movement + Straight legs during entire movement + No contact with the floor during entire movement + Final position: cup grip Ayesha straddle or pencil</t>
  </si>
  <si>
    <t xml:space="preserve">C045</t>
  </si>
  <si>
    <t xml:space="preserve">Split Grip Spin Iron Passé
</t>
  </si>
  <si>
    <t xml:space="preserve">Body &amp; legs parallel to the floor + Iron Passé position + Arms fully extended + Lower leg in passé position</t>
  </si>
  <si>
    <t xml:space="preserve">C089</t>
  </si>
  <si>
    <t xml:space="preserve">FlyBy into Marioin Amber (Bresaola Spin)</t>
  </si>
  <si>
    <t xml:space="preserve">1080° (360°x3) rotation during the movement + A complete FlyBy must be executed before Marion Amber Split + Final position: Marion Amber</t>
  </si>
  <si>
    <t xml:space="preserve">C072</t>
  </si>
  <si>
    <t xml:space="preserve">FlyBy to turn around to regrip to twisted grip phoenix (Polevskaya)</t>
  </si>
  <si>
    <t xml:space="preserve">1080° (360°x3) rotation + No contact to the floor during the whole move + Final position: Twisted Grip Ayesha</t>
  </si>
  <si>
    <t xml:space="preserve">C052</t>
  </si>
  <si>
    <t xml:space="preserve">Cup Grip Phoenix into Marion/Amber (Minina Spin 1)</t>
  </si>
  <si>
    <t xml:space="preserve">720° rotation during the entire movement + Cup Grip position + No stop between the movements + End position: Twisted Marion/Amber</t>
  </si>
  <si>
    <t xml:space="preserve">C090</t>
  </si>
  <si>
    <t xml:space="preserve">FlyBy to split position (Aprelieva FlyBy)</t>
  </si>
  <si>
    <t xml:space="preserve">1080° (360°x3) rotation + FlyBy with extended legs + Opening of the legs 180° in split position</t>
  </si>
  <si>
    <t xml:space="preserve">C037</t>
  </si>
  <si>
    <t xml:space="preserve">Double Cup Grip Phoenix (Flyby)</t>
  </si>
  <si>
    <t xml:space="preserve">C055</t>
  </si>
  <si>
    <t xml:space="preserve">Flic Flac Spin (The Minina Flic Flac)</t>
  </si>
  <si>
    <t xml:space="preserve">720° rotation during the entire movement + No stop between the movements + End position of Flic Flac</t>
  </si>
  <si>
    <t xml:space="preserve">C057</t>
  </si>
  <si>
    <t xml:space="preserve">Double reverse grab into Chinese phoenix (Palmerini)</t>
  </si>
  <si>
    <t xml:space="preserve">720° (360°x2) rotation during the entire movement + Final position: Handspring Ayesha cup grip (straddle, pencil, or Jacknife) + No contact with the floor</t>
  </si>
  <si>
    <t xml:space="preserve">C049</t>
  </si>
  <si>
    <t xml:space="preserve">FlyBy into Phoenix (Mosca Phoenix)</t>
  </si>
  <si>
    <t xml:space="preserve">720° rotation during the entire movement + End position: Ayesha (straddle, pencil or jack knife)</t>
  </si>
  <si>
    <t xml:space="preserve">C067</t>
  </si>
  <si>
    <t xml:space="preserve">Phoenix to Tulip (Földesi spin)</t>
  </si>
  <si>
    <t xml:space="preserve">720° (360°x2) rotation during the entire movement + Final position: Tulip + Hold the final position (Tulip) 2 seconds + No contact with the floor</t>
  </si>
  <si>
    <t xml:space="preserve">C048</t>
  </si>
  <si>
    <t xml:space="preserve">Nyman spin</t>
  </si>
  <si>
    <t xml:space="preserve">One arm spin to shoulder mount into twisted grip handspring + Only hands &amp; one shoulder have contact with the pole + Spin 720° + Final position: twisted grip handspring with a leg position of choice (straddle, jack knife etc.)</t>
  </si>
  <si>
    <t xml:space="preserve">C075</t>
  </si>
  <si>
    <t xml:space="preserve">Koskela FlyBy</t>
  </si>
  <si>
    <t xml:space="preserve">720° rotation during the entire movement + No contact to the floor during the movement + End position on the floor</t>
  </si>
  <si>
    <t xml:space="preserve">C079</t>
  </si>
  <si>
    <t xml:space="preserve">Triple FlyBy to baseball grip (Rashti spin 1)</t>
  </si>
  <si>
    <t xml:space="preserve">1080° (360°x3) rotation during the movement + Regrip to twisted grip + Final position baseball grip ayesha (straddle, pencil or jackknife) + No contact to the floor during entire movement</t>
  </si>
  <si>
    <t xml:space="preserve">C076</t>
  </si>
  <si>
    <t xml:space="preserve">FlyBy into twisted grip double twist (Bielecka spin)</t>
  </si>
  <si>
    <t xml:space="preserve">1080° (360°x3) rotation during the entire movement + Double twist after FlyBy + No contact to the floor during the movement + Final position: forearm grip straddle</t>
  </si>
  <si>
    <t xml:space="preserve">C095</t>
  </si>
  <si>
    <t xml:space="preserve">FlyBy into Funji 1 (Kupletskaia spin)</t>
  </si>
  <si>
    <t xml:space="preserve">1080° (360°x3) rotation during the entire movement + No contact to the floor during the movement + Final position: flag grip</t>
  </si>
  <si>
    <t xml:space="preserve">C081</t>
  </si>
  <si>
    <t xml:space="preserve">Hand changing full twist into neck grip Aysha (Patricie Opočenská spin)    </t>
  </si>
  <si>
    <t xml:space="preserve">720° (360°x2) rotation during the entire move + Final position: Ayesha neck grip (straddle) + No contact with the floor</t>
  </si>
  <si>
    <t xml:space="preserve">C056</t>
  </si>
  <si>
    <t xml:space="preserve">Double Flyby (Karasinska Flyby)</t>
  </si>
  <si>
    <t xml:space="preserve">1080° (360°x3) rotation during the entire movement + Final position: Ayesha cup grip (straddle, pencil, or Jacknife) + No contact with the floor</t>
  </si>
  <si>
    <t xml:space="preserve">C082</t>
  </si>
  <si>
    <t xml:space="preserve">Double reverse grab one hand (Litkei spin)</t>
  </si>
  <si>
    <t xml:space="preserve">720° (360°x2) rotation during the entire movement + One hand re-grip during the spin + No contact to the floor + Final position basic or twised grip ayesha</t>
  </si>
  <si>
    <t xml:space="preserve">C088</t>
  </si>
  <si>
    <t xml:space="preserve">FlyBy into Double reverse grab into Flip (Galvan Spin)</t>
  </si>
  <si>
    <t xml:space="preserve">1080° minimum of rotation before flip</t>
  </si>
  <si>
    <t xml:space="preserve">C046</t>
  </si>
  <si>
    <t xml:space="preserve">Split Grip Spin Iron Pencil</t>
  </si>
  <si>
    <t xml:space="preserve">Iron Pencil position (Grip of Choice) + Grip of Choice + Body &amp; Legs Parallel to the floor + Arms fully extended</t>
  </si>
  <si>
    <t xml:space="preserve">C094</t>
  </si>
  <si>
    <t xml:space="preserve">FlyBy to flic Ayesha (Rashti Flic)</t>
  </si>
  <si>
    <t xml:space="preserve">1080° (360°x3)f ratation + Final position Twist grip ayesha straddle, pencil or jackknife + No contact to the floor during entire movement</t>
  </si>
  <si>
    <t xml:space="preserve">C053</t>
  </si>
  <si>
    <t xml:space="preserve">Double Cup Grip Phoenix into Twisted Marion/Amber (The Minina Spin 2)</t>
  </si>
  <si>
    <t xml:space="preserve">1080° (360°x3) rotation during the entire movement + Cup Grip position + Regrip to cup grip rotation + No stop between the movements + End position twisted Marion/ Amber</t>
  </si>
  <si>
    <t xml:space="preserve">C073</t>
  </si>
  <si>
    <t xml:space="preserve">FlyBy to Coker flip (Bokhan)</t>
  </si>
  <si>
    <t xml:space="preserve">720° (360°x2) rotation before leaving the pole to flip + No contact to the floor during the whole move + Landing in feet only (no hands and/or other contact with the floor)</t>
  </si>
  <si>
    <t xml:space="preserve">C054</t>
  </si>
  <si>
    <t xml:space="preserve">Flag to Flag Spin (The Minina Spin 3) [Phoenix flag to flag]</t>
  </si>
  <si>
    <t xml:space="preserve">1080° (360°x3) rotation during the entire movement + Two times flag to flag + No stop between the movements + End position of choice</t>
  </si>
  <si>
    <t xml:space="preserve">C068</t>
  </si>
  <si>
    <t xml:space="preserve">Double FlyBy into Double Reverse Grab into Phoenix (Filippini spin)</t>
  </si>
  <si>
    <t xml:space="preserve">1440° (360°x4) rotation during the entire movement + Final position: straddle, pencil, or Jacknife + No contact with the floor</t>
  </si>
  <si>
    <t xml:space="preserve">C059</t>
  </si>
  <si>
    <t xml:space="preserve">Double reverse grab into true grip phoenix jump out (Busani DRG)</t>
  </si>
  <si>
    <t xml:space="preserve">Ending position before jumping out: true grip phoenix + 720° rotation before jumping out + Only upper hand in contact with the pole during rotation</t>
  </si>
  <si>
    <t xml:space="preserve">C096</t>
  </si>
  <si>
    <t xml:space="preserve">Flyby into regrip drop to shoulder (Velieva Spin drop)</t>
  </si>
  <si>
    <t xml:space="preserve">1080° (360°x3) rotation + Regrip drop into shoulder + No contact to the floor during the whole move + Final position: shoulder mount</t>
  </si>
  <si>
    <t xml:space="preserve">C074</t>
  </si>
  <si>
    <t xml:space="preserve">Cogo spin</t>
  </si>
  <si>
    <t xml:space="preserve">1080° (360°x3) rotation + No contact to the floor during the whole move + Final position: twisted grip Ayesha</t>
  </si>
  <si>
    <t xml:space="preserve">C060</t>
  </si>
  <si>
    <t xml:space="preserve">Double Flyby into Mosca Phoenix (Filippini Flyby)</t>
  </si>
  <si>
    <t xml:space="preserve">1080° (360°x3) rotation during the entire movement + Final position: Ayesha twisted grip (straddle, pencil, or Jacknife) + No contact with the floor</t>
  </si>
  <si>
    <t xml:space="preserve">C061</t>
  </si>
  <si>
    <t xml:space="preserve">FlyBy full twist to phoenix (Kollia/Bassi FlyBy)</t>
  </si>
  <si>
    <t xml:space="preserve">C062</t>
  </si>
  <si>
    <t xml:space="preserve">FlyBy into double reverse grab into phoenix (Kollia Spin)</t>
  </si>
  <si>
    <t xml:space="preserve">C066</t>
  </si>
  <si>
    <t xml:space="preserve">FlyBy to Mosca flic into split</t>
  </si>
  <si>
    <t xml:space="preserve">720° (360°x2) rotation during the entire movement + It is necessary to pass &amp; show through Mosca Flic + Final position: forearm hold split + No contact with the floor</t>
  </si>
  <si>
    <t xml:space="preserve">C063</t>
  </si>
  <si>
    <t xml:space="preserve">Hand changing full twist into true grip phoenix (Karasinska Spin)</t>
  </si>
  <si>
    <t xml:space="preserve">720° (360°x2) rotation during the entire movement + Final position: Ayesha true grip (straddle, pencil, or Jacknife) + No contact with the floor</t>
  </si>
  <si>
    <t xml:space="preserve">C051</t>
  </si>
  <si>
    <t xml:space="preserve">Double Reverse Grab to Front Flip to Reverse Grab into Phoenix (The Kopyniak Spin)</t>
  </si>
  <si>
    <t xml:space="preserve">1080° (360°x3) rotation during the entire movement + One Handed 360° rotation before touching the second hand to perform front flip + Regrip to perform phoenix 360° rotation + No stop between the movements + No contact with the floor during the whole move + End position twisted grip Ayesha (straddle)</t>
  </si>
  <si>
    <t xml:space="preserve">C083</t>
  </si>
  <si>
    <t xml:space="preserve">FlyBy into full twist into Phoenix (Aprelieva Spin)</t>
  </si>
  <si>
    <t xml:space="preserve">1080° minimum of rotation + No contact to the floor during the whole move + FlyBy + Full Twist + into Phoenix + Final position: Ayesha cup grip (straddle, pencil or Jacknife)</t>
  </si>
  <si>
    <t xml:space="preserve">C069</t>
  </si>
  <si>
    <t xml:space="preserve">Triple Fly By (Kollia Fly By)</t>
  </si>
  <si>
    <t xml:space="preserve">1440° (360°x4) rotation during the entire movement + No contact with the floor during the whole move + Final position: cup grip Ayesha straddle or pencil</t>
  </si>
  <si>
    <t xml:space="preserve">C084</t>
  </si>
  <si>
    <t xml:space="preserve">FlyBy half twist to cup grip Phoenix (Lipcsei Spin)</t>
  </si>
  <si>
    <t xml:space="preserve">MINIMUM 1440° (360°x4) rotation during the entire movement + Straight legs during entire movement + No contact with the floor during entire movement + Final position: Cup grip Ayesha straddle or pencil</t>
  </si>
  <si>
    <t xml:space="preserve">C085</t>
  </si>
  <si>
    <t xml:space="preserve">Double FlyBy into Double reverse grab into cup grip Phoenix (Palmerini Spin)</t>
  </si>
  <si>
    <t xml:space="preserve">MINIMUM 1080° of rotation + Final position: Cup grip Ayesha</t>
  </si>
  <si>
    <t xml:space="preserve">C086</t>
  </si>
  <si>
    <t xml:space="preserve">FlyBy into Karasinska Spin (Negro Spin)</t>
  </si>
  <si>
    <t xml:space="preserve">MINIMUM 1080° of rotation + Final position: True grip Ayesha</t>
  </si>
  <si>
    <t xml:space="preserve">C070</t>
  </si>
  <si>
    <t xml:space="preserve">One hand twisted grip Phoenix (Amores spin)</t>
  </si>
  <si>
    <t xml:space="preserve">1440° (360°x4) rotation during the entire movement + 360° minimum (of the required 1440°) performed with one hand in contact with the pole + No contact with the floor during the whole move + Final position: twisted grip Ayesha straddle or pencil ***CBRF If executed at 70% of the pole height***</t>
  </si>
  <si>
    <t xml:space="preserve">Flyby into double reverse grab into true grip Phoenix</t>
  </si>
  <si>
    <t xml:space="preserve">1080° (360°x3) rotation during the entire movement + Final position: Ayesha true grip (straddle, pencil, or Jacknife) + No contact with the floor</t>
  </si>
  <si>
    <t xml:space="preserve">D001</t>
  </si>
  <si>
    <t xml:space="preserve">Drop in Sit Position</t>
  </si>
  <si>
    <t xml:space="preserve">Start position pole between legs + No hands-on pole during the drop + Minimum 1-meter drop</t>
  </si>
  <si>
    <t xml:space="preserve">D</t>
  </si>
  <si>
    <t xml:space="preserve">D006</t>
  </si>
  <si>
    <t xml:space="preserve">Half Twist Jump On</t>
  </si>
  <si>
    <t xml:space="preserve">Minimum 180° turn during aerial phase without hands on the pole + End position of Choice</t>
  </si>
  <si>
    <t xml:space="preserve">D070</t>
  </si>
  <si>
    <t xml:space="preserve">Jamilla Split Drop</t>
  </si>
  <si>
    <t xml:space="preserve">Start position Split Grip Jamilla, end position split on floor + Hip must be released before touching the floor + Minimum 1 meter drop</t>
  </si>
  <si>
    <t xml:space="preserve">D090</t>
  </si>
  <si>
    <t xml:space="preserve">Pole Walkover (Floor Based)</t>
  </si>
  <si>
    <t xml:space="preserve">One hand in contact with the floor and one with the pole + No shoulder in contact with the pole</t>
  </si>
  <si>
    <t xml:space="preserve">D071</t>
  </si>
  <si>
    <t xml:space="preserve">Jamilla to Inside Leg Hang Flip</t>
  </si>
  <si>
    <t xml:space="preserve">Start position Split Grip Jamilla, end position Inside Leg Hang + No stop during movement</t>
  </si>
  <si>
    <t xml:space="preserve">D074</t>
  </si>
  <si>
    <t xml:space="preserve">Shoulder Mount Bounce</t>
  </si>
  <si>
    <t xml:space="preserve">Both hands must be released during bounce and the body is moving downwards with each bounce + A minimum of three bounces in a row, without stopping or hesitation</t>
  </si>
  <si>
    <t xml:space="preserve">D081</t>
  </si>
  <si>
    <t xml:space="preserve">Chest Momentum to Knee Hang</t>
  </si>
  <si>
    <t xml:space="preserve">Start position in basic grip, chest in contat with the pole + Chest must be fully relesed from the pole during the swing</t>
  </si>
  <si>
    <t xml:space="preserve">D143</t>
  </si>
  <si>
    <t xml:space="preserve">Cross fail (release)</t>
  </si>
  <si>
    <t xml:space="preserve">No break during the move</t>
  </si>
  <si>
    <t xml:space="preserve">D002</t>
  </si>
  <si>
    <t xml:space="preserve">Leg Hang Drop</t>
  </si>
  <si>
    <t xml:space="preserve">Start position inside or outside leg hang or hip hold, no hands-on pole + No hands on the pole during the drop + Minimum 1-meter drop + Ending position of Choice + No contact to the floor</t>
  </si>
  <si>
    <t xml:space="preserve">D080</t>
  </si>
  <si>
    <t xml:space="preserve">Chest Momentum Regrip</t>
  </si>
  <si>
    <t xml:space="preserve">Start position in basic grip, chest in contat with the pole + End position in split grip, inverted forearm grip or reverse forearm grip + Chest must be fully relesed from the pole and lower hand regripped during the swing</t>
  </si>
  <si>
    <t xml:space="preserve">D072</t>
  </si>
  <si>
    <t xml:space="preserve">Inverted Straddle Drop</t>
  </si>
  <si>
    <t xml:space="preserve">Start position in Inverted Straddle, end position inside or outside leg hang or hip hold, no hands-on pole + Hands must be released during the drop + Minimum 1-meter drop + End position of Choice + No contact to the floor</t>
  </si>
  <si>
    <t xml:space="preserve">D007</t>
  </si>
  <si>
    <t xml:space="preserve">Full Twist Jump On</t>
  </si>
  <si>
    <t xml:space="preserve">Minimum 360° turn during aerial phase without hands on the pole + End position of Choice</t>
  </si>
  <si>
    <t xml:space="preserve">D008</t>
  </si>
  <si>
    <t xml:space="preserve">Saulo Jump On</t>
  </si>
  <si>
    <t xml:space="preserve">Jump-on to sit position (pole between legs) + No hands or arms on pole</t>
  </si>
  <si>
    <t xml:space="preserve">D086</t>
  </si>
  <si>
    <t xml:space="preserve">Chest Momentum to Inverted Straddle</t>
  </si>
  <si>
    <t xml:space="preserve">D077</t>
  </si>
  <si>
    <t xml:space="preserve">Shoulder Mount into Dismount Split</t>
  </si>
  <si>
    <t xml:space="preserve">A Shoulder Mount bounce from a straddle position to a Shoulder Mount dismount split + Hand most fully released from the pole during the switch</t>
  </si>
  <si>
    <t xml:space="preserve">D145</t>
  </si>
  <si>
    <t xml:space="preserve">Jump-on knee hook</t>
  </si>
  <si>
    <t xml:space="preserve">Lower leg fully extended</t>
  </si>
  <si>
    <t xml:space="preserve">D146</t>
  </si>
  <si>
    <t xml:space="preserve">Split grip to elbow</t>
  </si>
  <si>
    <t xml:space="preserve">Starting position: split grip + True grip to elbow grip regrip + No legs in contact with the pole during the entire move</t>
  </si>
  <si>
    <t xml:space="preserve">D147</t>
  </si>
  <si>
    <t xml:space="preserve">Shoulder mount to elbow regrip (Sergeeva)</t>
  </si>
  <si>
    <t xml:space="preserve">Starting position: shoulder mount + Regrip into elbow grip position + No legs in contact with the floor during the entire move</t>
  </si>
  <si>
    <t xml:space="preserve">D161</t>
  </si>
  <si>
    <t xml:space="preserve">Floor based front flip jump out (Boczor jump)</t>
  </si>
  <si>
    <t xml:space="preserve">Starting position: Jasmine with one hand on the floor</t>
  </si>
  <si>
    <t xml:space="preserve">D085</t>
  </si>
  <si>
    <t xml:space="preserve">Chest Momentum to Superman</t>
  </si>
  <si>
    <t xml:space="preserve">D029</t>
  </si>
  <si>
    <t xml:space="preserve">Superman Drop</t>
  </si>
  <si>
    <t xml:space="preserve">Start position superman, end position inside leg hang + No hands-on pole during the drop + No contact to the floor</t>
  </si>
  <si>
    <t xml:space="preserve">D087</t>
  </si>
  <si>
    <t xml:space="preserve">Holy Drop</t>
  </si>
  <si>
    <t xml:space="preserve">Start position in cupid + No hands in contact with the pole during the flip</t>
  </si>
  <si>
    <t xml:space="preserve">D073</t>
  </si>
  <si>
    <t xml:space="preserve">Butterfly Drop to Knee Hook</t>
  </si>
  <si>
    <t xml:space="preserve">Lower hand must be released before top hand</t>
  </si>
  <si>
    <t xml:space="preserve">D040</t>
  </si>
  <si>
    <t xml:space="preserve">Chinese Jump on</t>
  </si>
  <si>
    <t xml:space="preserve">D037</t>
  </si>
  <si>
    <t xml:space="preserve">Pole Walkover</t>
  </si>
  <si>
    <t xml:space="preserve">Both hands on pole</t>
  </si>
  <si>
    <t xml:space="preserve">D075</t>
  </si>
  <si>
    <t xml:space="preserve">Shoulder Mount Climb</t>
  </si>
  <si>
    <t xml:space="preserve">Both hands must be released during bounce and the body is moving upwards with each bounce + A minimum of three bounces in a row, without stopping or hesitation</t>
  </si>
  <si>
    <t xml:space="preserve">D003</t>
  </si>
  <si>
    <t xml:space="preserve">Crucifix Drop</t>
  </si>
  <si>
    <t xml:space="preserve">End and start position crucifix + No hands-on pole during the drop + Minimum 1-meter drop</t>
  </si>
  <si>
    <t xml:space="preserve">D099</t>
  </si>
  <si>
    <t xml:space="preserve">Ayesha cup grip flip</t>
  </si>
  <si>
    <t xml:space="preserve">Start position: Ayesha + No hands in contact to floor during the landing</t>
  </si>
  <si>
    <t xml:space="preserve">D078</t>
  </si>
  <si>
    <t xml:space="preserve">Floor Based Ayesha to Shoulder Mount</t>
  </si>
  <si>
    <t xml:space="preserve">Start position in floor-based Ayesha, shoulder not in contact with the pole + End position shoulder mount</t>
  </si>
  <si>
    <t xml:space="preserve">D009</t>
  </si>
  <si>
    <t xml:space="preserve">Basic Chinese Cartwheel</t>
  </si>
  <si>
    <t xml:space="preserve">No contact to the floor + Start position Flying K, end position of Choice + Upper leg not in contact with the pole</t>
  </si>
  <si>
    <t xml:space="preserve">D010</t>
  </si>
  <si>
    <t xml:space="preserve">Flair to Ballerina</t>
  </si>
  <si>
    <t xml:space="preserve">No contact to the floor + Legs must do full fan motion during the body rotation + Start position in split grip hold, end position ballerina or pole sit</t>
  </si>
  <si>
    <t xml:space="preserve">D032</t>
  </si>
  <si>
    <t xml:space="preserve">Shoulder Mount Jump Out</t>
  </si>
  <si>
    <t xml:space="preserve">Landing floor in upright position + Hands and shoulder must release from the pole before feet touch the floor + No hands in contact with the floor</t>
  </si>
  <si>
    <t xml:space="preserve">D034</t>
  </si>
  <si>
    <t xml:space="preserve">Zongoli Jump On</t>
  </si>
  <si>
    <t xml:space="preserve">Ending position: superman</t>
  </si>
  <si>
    <t xml:space="preserve">D036</t>
  </si>
  <si>
    <t xml:space="preserve">Crucifix Jump Out</t>
  </si>
  <si>
    <t xml:space="preserve">Start position crusifix + Landing floor in a position of choice, no hands in contact with the floor</t>
  </si>
  <si>
    <t xml:space="preserve">D079</t>
  </si>
  <si>
    <t xml:space="preserve">Inverted Shoulder Mount Drop</t>
  </si>
  <si>
    <t xml:space="preserve">No hands-on pole during drop + Start position in Shoulder Mount straddle + A minimum one-meter drop + End position inverted crucifix or single leg crucifix</t>
  </si>
  <si>
    <t xml:space="preserve">D162</t>
  </si>
  <si>
    <t xml:space="preserve">Cradle drop into inside leg hang (Mercoliano drop)</t>
  </si>
  <si>
    <t xml:space="preserve">Starting position: cradle + Final position: inside leg hang + Minimum one meter drop + No hands on pole</t>
  </si>
  <si>
    <t xml:space="preserve">D156</t>
  </si>
  <si>
    <t xml:space="preserve">Back flip into split grip straddle (Screve Flip)</t>
  </si>
  <si>
    <t xml:space="preserve">No contact to the floor during the entire move</t>
  </si>
  <si>
    <t xml:space="preserve">D167</t>
  </si>
  <si>
    <t xml:space="preserve">Turn around flip (Sturloni 1)</t>
  </si>
  <si>
    <t xml:space="preserve">Starting position: on the floor + Both legs fully extended + Hands must leave the pole before feet are in contact with the floor + No hands in contact with the floor in the landing</t>
  </si>
  <si>
    <t xml:space="preserve">D092</t>
  </si>
  <si>
    <t xml:space="preserve">Full Twist to Ballerina</t>
  </si>
  <si>
    <t xml:space="preserve">No contact to the floor + Only one hand in contact with the pole during the movement + Body must show full twist during the aerial phase + Start position in split grip hold, end position ballerina or pole sit</t>
  </si>
  <si>
    <t xml:space="preserve">D150</t>
  </si>
  <si>
    <t xml:space="preserve">Syurdonkina jump</t>
  </si>
  <si>
    <t xml:space="preserve">Jump with the armpit on pole + Final position: Jade split 180°</t>
  </si>
  <si>
    <t xml:space="preserve">D151</t>
  </si>
  <si>
    <t xml:space="preserve">Fish split to front flip (Sanchez flip)</t>
  </si>
  <si>
    <t xml:space="preserve">Starting position: fish split + No hands on pole in the landing + No hands in contact with the floor in the landing</t>
  </si>
  <si>
    <t xml:space="preserve">D004</t>
  </si>
  <si>
    <t xml:space="preserve">Jade Drop</t>
  </si>
  <si>
    <t xml:space="preserve">Start and end position in jade, legs opening 180° + No hands on pole or torso during the drop or in end or start position + Minimum 1 meter drop</t>
  </si>
  <si>
    <t xml:space="preserve">D082</t>
  </si>
  <si>
    <t xml:space="preserve">Russian Split 45 Drop</t>
  </si>
  <si>
    <t xml:space="preserve">Start position in russian split 45° + A minimum of 1 meter drop + End position in pole sit + No hands on pole</t>
  </si>
  <si>
    <t xml:space="preserve">D060</t>
  </si>
  <si>
    <t xml:space="preserve">Shoulder Mount to Handstand Flip</t>
  </si>
  <si>
    <t xml:space="preserve">Start position sitting on floor, twisted grip Shoulder Mount + Shoulder must release from the pole before hand reaches the floor + End position in handstand, legs in split or attititude position, no shoulder on pole (forearm only) + No break or stopping during the movement</t>
  </si>
  <si>
    <t xml:space="preserve">D011</t>
  </si>
  <si>
    <t xml:space="preserve">Cup Grip Re-Grip to Shoulder Mount</t>
  </si>
  <si>
    <t xml:space="preserve">Starting position in Cup Grip Ayesha, end position of Choice</t>
  </si>
  <si>
    <t xml:space="preserve">D013</t>
  </si>
  <si>
    <t xml:space="preserve">Fonji 1</t>
  </si>
  <si>
    <t xml:space="preserve">Start position Shoulder Mount, end position Flag Grip + No contact to the floor during the movement</t>
  </si>
  <si>
    <t xml:space="preserve">D033</t>
  </si>
  <si>
    <t xml:space="preserve">Shoulder Mount Half Twist Jump Out</t>
  </si>
  <si>
    <t xml:space="preserve">180° turn during aerial phase + Landing floor in upright position + No hands in contact with the floor</t>
  </si>
  <si>
    <t xml:space="preserve">D035</t>
  </si>
  <si>
    <t xml:space="preserve">Sneaky Drop</t>
  </si>
  <si>
    <t xml:space="preserve">Starting position Sneaky, inside knee or thigh in contact with the pole + Landing floor in upright position + No hands in contact with the floor</t>
  </si>
  <si>
    <t xml:space="preserve">D049</t>
  </si>
  <si>
    <t xml:space="preserve">Twisted Grip Full Twist to Ballerina</t>
  </si>
  <si>
    <t xml:space="preserve">360° rotation before touching the pole, only one hand on pole during the rotation + Ending position ballerina or pole sit</t>
  </si>
  <si>
    <t xml:space="preserve">D054</t>
  </si>
  <si>
    <t xml:space="preserve">Table Top Flair Drop (Minina)</t>
  </si>
  <si>
    <t xml:space="preserve">No hands in contact with the pole during the drop + Minimum one-meter drop</t>
  </si>
  <si>
    <t xml:space="preserve">D109</t>
  </si>
  <si>
    <t xml:space="preserve">Contro Lacaflip to handstand (Breschi)</t>
  </si>
  <si>
    <t xml:space="preserve">Starting position on the floor + Inside leg between outside hand and pole + Direct open legs handstand landing  (no sliding)</t>
  </si>
  <si>
    <t xml:space="preserve">D055</t>
  </si>
  <si>
    <t xml:space="preserve">Chest Momentum to Ayesha</t>
  </si>
  <si>
    <t xml:space="preserve">Start position in basic grip, chest in contat with the pole + Chest must be fully released from the pole and lower hand regripped during the swing + Ending position Ayesha, grip of Choice + Hold end position for 2 seconds</t>
  </si>
  <si>
    <t xml:space="preserve">D058</t>
  </si>
  <si>
    <t xml:space="preserve">Superman Split Drop
</t>
  </si>
  <si>
    <t xml:space="preserve">Ending position: split on floor + Starting position: superman</t>
  </si>
  <si>
    <t xml:space="preserve">D059</t>
  </si>
  <si>
    <t xml:space="preserve">Half Twist to Shoulder Mount
</t>
  </si>
  <si>
    <t xml:space="preserve">End position: Shoulder Mount straddle, upper body parallel to the floor</t>
  </si>
  <si>
    <t xml:space="preserve">D061</t>
  </si>
  <si>
    <t xml:space="preserve">Floor Based Flic Flac</t>
  </si>
  <si>
    <t xml:space="preserve">Ending position handstand with open legs</t>
  </si>
  <si>
    <t xml:space="preserve">D067</t>
  </si>
  <si>
    <t xml:space="preserve">Sailor Drop</t>
  </si>
  <si>
    <t xml:space="preserve">No hands-on pole during drop + One-meter-long drop + Ending position of Choice, no contact with the floor</t>
  </si>
  <si>
    <t xml:space="preserve">D083
</t>
  </si>
  <si>
    <t xml:space="preserve">Chest Momentum Twist Drop</t>
  </si>
  <si>
    <t xml:space="preserve">Start position in basic grip, chest in contat with the pole + Minimum one-meter drop, chest must be fully released from the pole + End position in pole sit + No hands on pole</t>
  </si>
  <si>
    <t xml:space="preserve">D089</t>
  </si>
  <si>
    <t xml:space="preserve">Front Flip Jump Out</t>
  </si>
  <si>
    <t xml:space="preserve">Landing floor on upright position, no hands in contact with the floor</t>
  </si>
  <si>
    <t xml:space="preserve">D084</t>
  </si>
  <si>
    <t xml:space="preserve">Flag Grip Flair Drop</t>
  </si>
  <si>
    <t xml:space="preserve">Start position in flag grip + A minimum of 1-meter drop + Body most shows a full twist during the drop</t>
  </si>
  <si>
    <t xml:space="preserve">D131</t>
  </si>
  <si>
    <t xml:space="preserve">Iguana fang regrip (Poli regrip)</t>
  </si>
  <si>
    <t xml:space="preserve">Starting position: Iguana Fang +
Regrip into twisted grip Ayesha</t>
  </si>
  <si>
    <t xml:space="preserve">D121</t>
  </si>
  <si>
    <t xml:space="preserve">Handspring jump out half turn open legs (Cogo jump 1)</t>
  </si>
  <si>
    <t xml:space="preserve">Starting position: Ayesha twisted grip legs open or jack knife +
Twist 180° jump out +
Landing in upright position without hands in contact with the floor &amp; pole</t>
  </si>
  <si>
    <t xml:space="preserve">D148</t>
  </si>
  <si>
    <t xml:space="preserve">Floor based aerial walk over (Volikova)</t>
  </si>
  <si>
    <t xml:space="preserve">One hand only on the pole during the entire movement +
No hands on the floor during the entire movement</t>
  </si>
  <si>
    <t xml:space="preserve">D139</t>
  </si>
  <si>
    <t xml:space="preserve">Forearm switched legs back flip floor based (Josserand)</t>
  </si>
  <si>
    <t xml:space="preserve">Starting from the floor + Forarm and one hand in contact with the pole + Legs must be switched during rotation + No hands on floor during landing</t>
  </si>
  <si>
    <t xml:space="preserve">D189</t>
  </si>
  <si>
    <t xml:space="preserve">Tuck jump leg through into split (Yazh)</t>
  </si>
  <si>
    <t xml:space="preserve">No stop during the movement + Split landing</t>
  </si>
  <si>
    <t xml:space="preserve">D176</t>
  </si>
  <si>
    <t xml:space="preserve">Moony back flip (Sumberova)</t>
  </si>
  <si>
    <t xml:space="preserve">Starting position: Moony + Back flip, no hands on floor in the landing</t>
  </si>
  <si>
    <t xml:space="preserve">D196</t>
  </si>
  <si>
    <t xml:space="preserve">Forearm grip to Aysha (Komar)</t>
  </si>
  <si>
    <t xml:space="preserve">Starting from the floor in forearm grip + Outside hand regrips the pole during the half flip + End position: Aysha straddle</t>
  </si>
  <si>
    <t xml:space="preserve">D198</t>
  </si>
  <si>
    <t xml:space="preserve">Elbow grip to drop (Székely)</t>
  </si>
  <si>
    <t xml:space="preserve">Starting position: elbow grip (from any position) + Drop (one meter minimum) + End position: elbow hold upright position, no hands on the pole + No contact to the floor</t>
  </si>
  <si>
    <t xml:space="preserve">D179</t>
  </si>
  <si>
    <t xml:space="preserve">Cartwheel regrip to Elbow grip tuck floor based (Amaryllis)</t>
  </si>
  <si>
    <t xml:space="preserve">No break during the move + Hands only in contact to the floor + Final position: straddle</t>
  </si>
  <si>
    <t xml:space="preserve">D168</t>
  </si>
  <si>
    <t xml:space="preserve">Turn around flip to split landing (Sturloni 2)</t>
  </si>
  <si>
    <t xml:space="preserve">Starting position: on the floor + Both legs fully extended + Hands must leave the pole before feet are in contact with the floor + Split landing</t>
  </si>
  <si>
    <t xml:space="preserve">D076</t>
  </si>
  <si>
    <t xml:space="preserve">Inverted Ayesha Drop</t>
  </si>
  <si>
    <t xml:space="preserve">No hands-on pole during drop + A minimum one-meter drop + End position inverted crucifix or single leg crucifix</t>
  </si>
  <si>
    <t xml:space="preserve">D005</t>
  </si>
  <si>
    <t xml:space="preserve">Chopstick Drop</t>
  </si>
  <si>
    <t xml:space="preserve">No hands-on pole during the drop + Minimum 1 meter drop</t>
  </si>
  <si>
    <t xml:space="preserve">D091</t>
  </si>
  <si>
    <t xml:space="preserve">Floor Based Front Flip</t>
  </si>
  <si>
    <t xml:space="preserve">Upper hand in twisted grip + No hands in contact with the floor</t>
  </si>
  <si>
    <t xml:space="preserve">D014</t>
  </si>
  <si>
    <t xml:space="preserve">Fonji 2</t>
  </si>
  <si>
    <t xml:space="preserve">Start position Flag Grip, end position Shoulder Mount + No contact to the floor during the movement</t>
  </si>
  <si>
    <t xml:space="preserve">D018</t>
  </si>
  <si>
    <t xml:space="preserve">Shoulder Mount Flip to Flag Grip</t>
  </si>
  <si>
    <t xml:space="preserve">D041</t>
  </si>
  <si>
    <t xml:space="preserve">Reverse Elbow Grip to Ayesha</t>
  </si>
  <si>
    <t xml:space="preserve">Start position in Reverse Elbow Grip, end position in Ayesha (grip of Choice) + Hold the final position for 2 seconds</t>
  </si>
  <si>
    <t xml:space="preserve">D088</t>
  </si>
  <si>
    <t xml:space="preserve">Elbow Grip Flip</t>
  </si>
  <si>
    <t xml:space="preserve">Start position in elbow gripl Shoulder Mount + End position upright position in pole + No contact to the floor during the movement</t>
  </si>
  <si>
    <t xml:space="preserve">D050</t>
  </si>
  <si>
    <t xml:space="preserve">One Hand Twisted Grip to Inverted Straddle (Haug Twist)</t>
  </si>
  <si>
    <t xml:space="preserve">360° rotation before touching the pole + Final position inverted straddle</t>
  </si>
  <si>
    <t xml:space="preserve">D104</t>
  </si>
  <si>
    <t xml:space="preserve">Contro Lacaflip split landing floor based (Breschi)
</t>
  </si>
  <si>
    <t xml:space="preserve">Starting position on the floor + Inside leg between outside hand and pole + Direct split landing (no sliding)</t>
  </si>
  <si>
    <t xml:space="preserve">D096</t>
  </si>
  <si>
    <t xml:space="preserve">Straight jump half turncatch chest momentum to deadlift 1 (Sanchez jump 1)</t>
  </si>
  <si>
    <t xml:space="preserve">Starting positiion on the floor + Half twist rotation before touching the pole + Final postion: Grip Ayesha</t>
  </si>
  <si>
    <t xml:space="preserve">D051</t>
  </si>
  <si>
    <t xml:space="preserve">Forearm Back Flip (Floor Based)</t>
  </si>
  <si>
    <t xml:space="preserve">Starting from the floor + Forarm and one hand may be in contact with the pole + No hands on floor during landing</t>
  </si>
  <si>
    <t xml:space="preserve">D053</t>
  </si>
  <si>
    <t xml:space="preserve">Coco Flip Out (Ke Hong Flip)</t>
  </si>
  <si>
    <t xml:space="preserve">Start position on the floor + Nobreak during the element</t>
  </si>
  <si>
    <t xml:space="preserve">D113</t>
  </si>
  <si>
    <t xml:space="preserve">Forearm split backflip floor landing (Minina)</t>
  </si>
  <si>
    <t xml:space="preserve">Starting position on the pole + 360° backflip + No break during backflip + Floor landing, no hands in contact with the floor</t>
  </si>
  <si>
    <t xml:space="preserve">D130</t>
  </si>
  <si>
    <t xml:space="preserve">Front flip jump out - one handed (Földesi jump-out)
</t>
  </si>
  <si>
    <t xml:space="preserve">Landing floor on upright position, no hands in contact with the floor + Only the lower hand in contact with the pole during the movement</t>
  </si>
  <si>
    <t xml:space="preserve">D171</t>
  </si>
  <si>
    <t xml:space="preserve">Cogo fall</t>
  </si>
  <si>
    <t xml:space="preserve">One meter drop minimum</t>
  </si>
  <si>
    <t xml:space="preserve">D178</t>
  </si>
  <si>
    <t xml:space="preserve">Back support walkover (Trifonova
walkover)</t>
  </si>
  <si>
    <t xml:space="preserve">No stop during the movement + Outside arm behind the back</t>
  </si>
  <si>
    <t xml:space="preserve">D172</t>
  </si>
  <si>
    <t xml:space="preserve">Sassi Flip</t>
  </si>
  <si>
    <t xml:space="preserve">Inside leg hang drop into back flip + No break during the entire movement + Landing in upright position (no hands on floor)</t>
  </si>
  <si>
    <t xml:space="preserve">D165</t>
  </si>
  <si>
    <t xml:space="preserve">Twisted Shoulder drop (Cogo)</t>
  </si>
  <si>
    <t xml:space="preserve">Starting posistion: twisted shoulder grip + Deadlift to back flip into drop + One meter drop minimun + No hands in contact with the pole during drop + Ending postion on the pole</t>
  </si>
  <si>
    <t xml:space="preserve">D185</t>
  </si>
  <si>
    <t xml:space="preserve">Flying K to Drop (Campana)</t>
  </si>
  <si>
    <t xml:space="preserve">Start position: flying K + A minimum of 1 meter drop + Final position in pole sit + No contact with floor</t>
  </si>
  <si>
    <t xml:space="preserve">D193</t>
  </si>
  <si>
    <t xml:space="preserve">Back split Jump out (Granlund)</t>
  </si>
  <si>
    <t xml:space="preserve">Start Position: back split + Back flip jump out + No hands in contact with the floor in the landing</t>
  </si>
  <si>
    <t xml:space="preserve">D197</t>
  </si>
  <si>
    <t xml:space="preserve">Forearm back flip to front flip (Székely)</t>
  </si>
  <si>
    <t xml:space="preserve">Starting from the floor in forearm grip (two hands on pole) + Back flip to front flip + No break during the flips (direct connection) &amp; no hands in contact to the floor during the whole move + Only outside hand regrips the pole</t>
  </si>
  <si>
    <t xml:space="preserve">D173</t>
  </si>
  <si>
    <t xml:space="preserve">Back flip around knee hook (Emde Flip)</t>
  </si>
  <si>
    <t xml:space="preserve">Back flip, switch side, into outside leg hang + No contact to the floor during the entire movement</t>
  </si>
  <si>
    <t xml:space="preserve">D114</t>
  </si>
  <si>
    <t xml:space="preserve">Forearm split backflip to flag grip straddle (Minina 2)</t>
  </si>
  <si>
    <t xml:space="preserve">Starting position on the pole + 360° backflip + No break during backflip + Final position in grip straddle, no hands, or feet in contact with the floor</t>
  </si>
  <si>
    <t xml:space="preserve">D163</t>
  </si>
  <si>
    <t xml:space="preserve">Twisted grip regrip to shoulder mount (Askola)</t>
  </si>
  <si>
    <t xml:space="preserve">Starting position: Twisted Grip Aysha + Regrip to shoulder mount straddle + No contact to the floor during the movement</t>
  </si>
  <si>
    <t xml:space="preserve"> D166</t>
  </si>
  <si>
    <t xml:space="preserve">Pole cartwheel one hand (Paoloni)</t>
  </si>
  <si>
    <t xml:space="preserve">Starting on the pole + One hand must be released from the pole during the movement + Landing on the floor + No hands on the floor in the landing</t>
  </si>
  <si>
    <t xml:space="preserve">D160</t>
  </si>
  <si>
    <t xml:space="preserve">Jade passè drop (Karydi)</t>
  </si>
  <si>
    <t xml:space="preserve">Opening of legs 180° + No hands on pole + Drop minimum 1 meter + Final position jade passe</t>
  </si>
  <si>
    <t xml:space="preserve">D012</t>
  </si>
  <si>
    <t xml:space="preserve">Forearm Back Flip (Floor Landing)</t>
  </si>
  <si>
    <t xml:space="preserve">Starting from the pole + Forearm and one hand may be in contact with the pole + Floor landing, no hands in contact with the floor during the landing</t>
  </si>
  <si>
    <t xml:space="preserve">D105</t>
  </si>
  <si>
    <t xml:space="preserve">Cartwheel one hand (Fratini cartwheel)</t>
  </si>
  <si>
    <t xml:space="preserve">Starting position on the floor + No break during the whole element + One hand only on the pole + Landing in upright position</t>
  </si>
  <si>
    <t xml:space="preserve">D068</t>
  </si>
  <si>
    <t xml:space="preserve">Serra Flip Out</t>
  </si>
  <si>
    <t xml:space="preserve">Inverted Flip out + Landing in a position of choice, no hands or knees in contact with the floor</t>
  </si>
  <si>
    <t xml:space="preserve">D019</t>
  </si>
  <si>
    <t xml:space="preserve">Flag Grip to Cup Grip Ayesha Flip</t>
  </si>
  <si>
    <t xml:space="preserve">Start position Flag Grip, end position Cup Grip Ayesha in opposite side of pole</t>
  </si>
  <si>
    <t xml:space="preserve">D030</t>
  </si>
  <si>
    <t xml:space="preserve">Titanic Drop</t>
  </si>
  <si>
    <t xml:space="preserve">Starting position Titanic, end position Inside Leg Hand + No hands on pole or contact to the floor during the movement</t>
  </si>
  <si>
    <t xml:space="preserve">D031</t>
  </si>
  <si>
    <t xml:space="preserve">Iguana Side Drop</t>
  </si>
  <si>
    <t xml:space="preserve">Start position Iguana Grip, end position Inverted Straddle + No contact to the floor during the movement</t>
  </si>
  <si>
    <t xml:space="preserve">D047</t>
  </si>
  <si>
    <t xml:space="preserve">Pole Flic-Flac (Floor Based)</t>
  </si>
  <si>
    <t xml:space="preserve">Starting from the floor + End position Ayesha (grip of Choice)</t>
  </si>
  <si>
    <t xml:space="preserve">D095</t>
  </si>
  <si>
    <t xml:space="preserve">Floor based Claw grip back flip catch in flag grip straddle (Sanchez)</t>
  </si>
  <si>
    <t xml:space="preserve">Starting from the floor + Final position: flag grip straddle</t>
  </si>
  <si>
    <t xml:space="preserve">D064</t>
  </si>
  <si>
    <t xml:space="preserve">Upright Ayesha Drop</t>
  </si>
  <si>
    <t xml:space="preserve">No hands-on pole during drop + A minimum one-meter drop + End position sit in pole, upright position</t>
  </si>
  <si>
    <t xml:space="preserve">D052</t>
  </si>
  <si>
    <t xml:space="preserve">Forearm Back Flip to Ballerina Sit</t>
  </si>
  <si>
    <t xml:space="preserve">No contact to the floor during the element + Forearm and one hand may be in contact with the pole + End position Ballerina Sit</t>
  </si>
  <si>
    <t xml:space="preserve">D120</t>
  </si>
  <si>
    <t xml:space="preserve">D120 Marchetti drop (Kreuger drop)</t>
  </si>
  <si>
    <t xml:space="preserve">Opening of the legs 180° + One meter drop minimum</t>
  </si>
  <si>
    <t xml:space="preserve">D110</t>
  </si>
  <si>
    <t xml:space="preserve">Chest momentum forearm backflip floor landing (Minina Chest Flip 1)</t>
  </si>
  <si>
    <t xml:space="preserve">Starting position on the pole + Forearm grip + No break during backflip + Floor landing in upright position, feet only in contact with the floor</t>
  </si>
  <si>
    <t xml:space="preserve">D117</t>
  </si>
  <si>
    <t xml:space="preserve">Floor based Split to split jump of floor landing (Minina split jump)</t>
  </si>
  <si>
    <t xml:space="preserve">Starting position on the floor upright split trough + 180° back flip + One hand only on pole + No break during front flip + Floor landing in split position</t>
  </si>
  <si>
    <t xml:space="preserve">D136</t>
  </si>
  <si>
    <t xml:space="preserve">Pole Round off Floor landing (Amores 2)
</t>
  </si>
  <si>
    <t xml:space="preserve">Starting position: Flag Grip, no contact to the floor + Final position upright floor landing + Hands not in contact with the flor during the landing</t>
  </si>
  <si>
    <t xml:space="preserve">D152</t>
  </si>
  <si>
    <t xml:space="preserve">Fish split to front flip half turn (Sanchez flip 2)</t>
  </si>
  <si>
    <t xml:space="preserve">Starting position: fish split + Aerial half twist before landing + No hands on pole in the landing + No hands in contact with the floor in the landing</t>
  </si>
  <si>
    <t xml:space="preserve">D153</t>
  </si>
  <si>
    <t xml:space="preserve">D153  Forearm grip back flip half turn to straddle (Serpe flip)</t>
  </si>
  <si>
    <t xml:space="preserve">Starting position: forearm grip + Pike position back flip + Half turn during the flip + No contact with the floor during the entire move</t>
  </si>
  <si>
    <t xml:space="preserve">D134</t>
  </si>
  <si>
    <t xml:space="preserve">Pole handspring Jump (Bokhan handspring jump)</t>
  </si>
  <si>
    <t xml:space="preserve">No hands in contact with the floor during the whole move + Both hands on the pole simultaneously + Legs closed and fully extended during the handspring jump + No hands in contact with the floor in the landing</t>
  </si>
  <si>
    <t xml:space="preserve">D056</t>
  </si>
  <si>
    <t xml:space="preserve">Handspring side fall full turn to inverted position (Handspring fall)</t>
  </si>
  <si>
    <t xml:space="preserve">No break during side fall</t>
  </si>
  <si>
    <t xml:space="preserve">D157</t>
  </si>
  <si>
    <t xml:space="preserve">Death regrip (Weathers regrip)</t>
  </si>
  <si>
    <t xml:space="preserve">Starting position true grip or cup grip Ayesha + Regrip into football grip Ayesha +  Legs not in contact with the pole</t>
  </si>
  <si>
    <t xml:space="preserve">D158</t>
  </si>
  <si>
    <t xml:space="preserve">Aerial Backflip to Neck Grip Hold (Emde)</t>
  </si>
  <si>
    <t xml:space="preserve">Starting position on the pole + Backflip (Hip over-head rotation) + Final position in neck grip hold, legs in position of choice</t>
  </si>
  <si>
    <t xml:space="preserve">D177</t>
  </si>
  <si>
    <t xml:space="preserve">Front flip to Pole sit Drop (De Donato)</t>
  </si>
  <si>
    <t xml:space="preserve"> Starting position on the pole + No contact with the floor + Final position: pole sit</t>
  </si>
  <si>
    <t xml:space="preserve">D194</t>
  </si>
  <si>
    <t xml:space="preserve">Half twist to twisted grip L support</t>
  </si>
  <si>
    <t xml:space="preserve">Starting from the floor + 180° rotation before the the twisted grip + Legs fully extended during the twist + Final position: upper hand twisted grip, lower hand in basic grip &amp; the legs closed + No contact to the floor during the movement</t>
  </si>
  <si>
    <t xml:space="preserve">D195</t>
  </si>
  <si>
    <t xml:space="preserve">Forearm back flip to straddle hold (Komar)</t>
  </si>
  <si>
    <t xml:space="preserve">Starting from the floor in forearm grip + Outside hand regrips the pole during the flip + End position: boomerang (straddle hold) legs fully extended parallel</t>
  </si>
  <si>
    <t xml:space="preserve">D155</t>
  </si>
  <si>
    <t xml:space="preserve">Jasmine Front Flip to Forearm Back Flip (Jones 2)</t>
  </si>
  <si>
    <t xml:space="preserve">Starting position: Jasmine + 360° flip to forearm grip to forearm back flip + Ending position: Brass Monkey + No break during the entire move + No contact with the floor</t>
  </si>
  <si>
    <t xml:space="preserve">D141</t>
  </si>
  <si>
    <t xml:space="preserve">180° Elbow to Elbow (Topazzini)</t>
  </si>
  <si>
    <t xml:space="preserve">Elbow to elbow regrip half turn + No contact to floor during the entire move</t>
  </si>
  <si>
    <t xml:space="preserve">D174</t>
  </si>
  <si>
    <t xml:space="preserve">Forearm back flip into Fishflop (Kazymov)</t>
  </si>
  <si>
    <t xml:space="preserve">Forearm back flip into handstand fish flop + No break during the entire movement</t>
  </si>
  <si>
    <t xml:space="preserve">D154</t>
  </si>
  <si>
    <t xml:space="preserve">Serra jump half turn (Busani jump)</t>
  </si>
  <si>
    <t xml:space="preserve">Starting position: Serra flip out + Half turn before landing + Feet facing the pole in the landing + No hands in contact with the floor in the landing</t>
  </si>
  <si>
    <t xml:space="preserve">D111</t>
  </si>
  <si>
    <t xml:space="preserve">Chest momentum forearm backflip to inverted straddle (Minina Chest Flip 2)</t>
  </si>
  <si>
    <t xml:space="preserve">Starting position on the pole + Forearm grip + No break during backflip + Final position: inverted straddle, no hands, or feet in contact with the floor</t>
  </si>
  <si>
    <t xml:space="preserve">D115</t>
  </si>
  <si>
    <t xml:space="preserve">Forearm split backflip to ballerina sit (Minina 3)</t>
  </si>
  <si>
    <t xml:space="preserve">Starting position on the pole + 360° backflip + No break during backflip + Minimum one-meter drops with no hands on pole + Final position in ballerina sit, no hands, or feet in contact with the floor</t>
  </si>
  <si>
    <t xml:space="preserve">D116</t>
  </si>
  <si>
    <t xml:space="preserve">Front Flip from flag grip (Brass Monkey) to forearm split (Minina Front)</t>
  </si>
  <si>
    <t xml:space="preserve">Starting position on the pole in brass monkey + 360° front flip + No break during front flip + Final position in forearm split, no hands, or feet in contact with the floor</t>
  </si>
  <si>
    <t xml:space="preserve">D138</t>
  </si>
  <si>
    <t xml:space="preserve">Pole aerial cartwheel floor based (Bokhan/Josserand cartwheel)</t>
  </si>
  <si>
    <t xml:space="preserve">One hand only in contact with the pole + No hands in contact with the floor during aerial cartwheel + The legs must pass over the head during the cartwheel (basin/legs angle must be visible) + Legs fully extended during cartwheel + No hands in contact with the floor on the landing</t>
  </si>
  <si>
    <t xml:space="preserve">D015</t>
  </si>
  <si>
    <t xml:space="preserve">Fonji 3</t>
  </si>
  <si>
    <t xml:space="preserve">Full Fonji, starting position of Choice (Flag Grip or Shoulder Mount) + No contact to the floor during the movement</t>
  </si>
  <si>
    <t xml:space="preserve">D020</t>
  </si>
  <si>
    <t xml:space="preserve">Flag Grip to Cup Grip Iron X Re-Grip</t>
  </si>
  <si>
    <t xml:space="preserve">Start position: Flag Grip, end position: Cup Grip Iron X</t>
  </si>
  <si>
    <t xml:space="preserve">D024</t>
  </si>
  <si>
    <t xml:space="preserve">One hand back flip (Floor Based)</t>
  </si>
  <si>
    <t xml:space="preserve">Only one hand in contact with the pole + No forearm in contact with the pole + No hands on floor during the landing</t>
  </si>
  <si>
    <t xml:space="preserve">D026</t>
  </si>
  <si>
    <t xml:space="preserve">One Hand Full Twist to Pole Flip Out</t>
  </si>
  <si>
    <t xml:space="preserve">Floor landing in upright position (no hands in contact to the floor), one hand in contact to the pole for the entire move + No hands in contact with the floor</t>
  </si>
  <si>
    <t xml:space="preserve">D048</t>
  </si>
  <si>
    <t xml:space="preserve">Floor Based Pole Flip Flack to Split</t>
  </si>
  <si>
    <t xml:space="preserve">Starting and landing on the floor + Final position: split on the floor + No break in handspring position</t>
  </si>
  <si>
    <t xml:space="preserve">D097</t>
  </si>
  <si>
    <t xml:space="preserve">Straight jump full turncatch chest momentum to deadlift  (Sanchez jump 2)</t>
  </si>
  <si>
    <t xml:space="preserve">Starting positiion on the floor + Full twist rotation (360°) before touching the pole + Final postion: grip Ayesha</t>
  </si>
  <si>
    <t xml:space="preserve">D057</t>
  </si>
  <si>
    <t xml:space="preserve">Forearm Cartwheel on Pole</t>
  </si>
  <si>
    <t xml:space="preserve">Starting and landing on the pole, no contact with the floor</t>
  </si>
  <si>
    <t xml:space="preserve">D065</t>
  </si>
  <si>
    <t xml:space="preserve">Lacaflip Marchetti</t>
  </si>
  <si>
    <t xml:space="preserve">Floor based back flip leg through + Only one hand in contact with the floor + End position in straddle</t>
  </si>
  <si>
    <t xml:space="preserve">D127</t>
  </si>
  <si>
    <t xml:space="preserve">Floor based Elbow flic on pole (Mosca flic)</t>
  </si>
  <si>
    <t xml:space="preserve">Starting from the floor + End position Ayesha (Elbow grip)</t>
  </si>
  <si>
    <t xml:space="preserve">D125</t>
  </si>
  <si>
    <t xml:space="preserve">Back grip plank half twisted side drop into inside leg hang aka Back grip drop (Nico drop)</t>
  </si>
  <si>
    <t xml:space="preserve">Starting position in back grip plank extended + No hands in contact with the pole during the drop + Minimum one meter drop + Final position in inside leg hang + No contact with the floor</t>
  </si>
  <si>
    <t xml:space="preserve">D140</t>
  </si>
  <si>
    <t xml:space="preserve">Strong hold to twisted grip cartwheel (Topazzini cartwheel)</t>
  </si>
  <si>
    <t xml:space="preserve">Strong hold starting position + Final position grip: twisted grip + Starting and landing on the pole, no contact with the floor</t>
  </si>
  <si>
    <t xml:space="preserve">D181</t>
  </si>
  <si>
    <t xml:space="preserve">Super Screw to Backflip (Petrov)</t>
  </si>
  <si>
    <t xml:space="preserve">Body rotation 360° + Feet are not in contact with the floor during the element + Backflip to the floor landing</t>
  </si>
  <si>
    <t xml:space="preserve">D175</t>
  </si>
  <si>
    <t xml:space="preserve">One arm forearm back into split (Szekely)</t>
  </si>
  <si>
    <t xml:space="preserve">One arm only in contact with the pole + Split landing</t>
  </si>
  <si>
    <t xml:space="preserve">D183</t>
  </si>
  <si>
    <t xml:space="preserve">Janeiro to shoulder mount (Ordonselli/Shepshuk)</t>
  </si>
  <si>
    <t xml:space="preserve">No contact to the floor during the whole move + No break during the rotation + Starting position: Janeiro + Final position: Shoulder mount</t>
  </si>
  <si>
    <t xml:space="preserve">D188</t>
  </si>
  <si>
    <t xml:space="preserve">One hand flip twist arched back same side (Seheda)</t>
  </si>
  <si>
    <t xml:space="preserve">Starting and final position: same side of the pole + Outside hand only in contact with pole during the twist + Second hand in contact with the pole just in the final regrip + Final position: Arched hook</t>
  </si>
  <si>
    <t xml:space="preserve">D122</t>
  </si>
  <si>
    <t xml:space="preserve">Front Flip Manoulidis</t>
  </si>
  <si>
    <t xml:space="preserve">No break during the entire movement + Top hand in true grip + 360° front flip + No hands on the floor in the landing</t>
  </si>
  <si>
    <t xml:space="preserve">D126</t>
  </si>
  <si>
    <t xml:space="preserve">Dismount half twist back flip out (Breschi dismount)</t>
  </si>
  <si>
    <t xml:space="preserve">Grip of choice + No contact to the floor during the move + No hands in contact to the floor in the landing</t>
  </si>
  <si>
    <t xml:space="preserve">D184</t>
  </si>
  <si>
    <t xml:space="preserve">Ayesha regrip to back flip (Seheda)</t>
  </si>
  <si>
    <t xml:space="preserve">Starting position: twisted grip Ayesha + Regrip to the armpit position to back flip + No hands on the floor in the landing</t>
  </si>
  <si>
    <t xml:space="preserve">D137</t>
  </si>
  <si>
    <t xml:space="preserve">Bokhan back flip floor based</t>
  </si>
  <si>
    <t xml:space="preserve">Starting position: one foot only on the pole + Back flip rotation (360°) + The starting foot (the one supporting the pole) lands first on the floor + No hands in contact with the pole &amp; with the floor during the entire move + Upright landing with no contact to the floor with the hands</t>
  </si>
  <si>
    <t xml:space="preserve">D016</t>
  </si>
  <si>
    <t xml:space="preserve">Fonji 180° 1 (roundoff)</t>
  </si>
  <si>
    <t xml:space="preserve">Starting and final position: Flag Grip, no contact to the floor + Final position is facing in the opposite direction of starting position</t>
  </si>
  <si>
    <t xml:space="preserve">D044</t>
  </si>
  <si>
    <t xml:space="preserve">Shoulder Mount To Flip Out</t>
  </si>
  <si>
    <t xml:space="preserve">Floor landing in upright position (no hands in contact to the floor)</t>
  </si>
  <si>
    <t xml:space="preserve">D063</t>
  </si>
  <si>
    <t xml:space="preserve">Marosvolgy Jump (Handstand to Shoulder Mount Straddle)</t>
  </si>
  <si>
    <t xml:space="preserve">Starting position: handstand + No contact to the floor onto final position</t>
  </si>
  <si>
    <t xml:space="preserve">D062</t>
  </si>
  <si>
    <t xml:space="preserve">Paggi Regrip</t>
  </si>
  <si>
    <t xml:space="preserve">Chinese Regrip to Shoulder Mount Plank + Final position: Shoulder Mount Plank </t>
  </si>
  <si>
    <t xml:space="preserve">D038</t>
  </si>
  <si>
    <t xml:space="preserve">Chest Momentum Back Flip Out</t>
  </si>
  <si>
    <t xml:space="preserve">Floor landing in upright position, no hands in contact to the floor</t>
  </si>
  <si>
    <t xml:space="preserve">D043</t>
  </si>
  <si>
    <t xml:space="preserve">Basic grip momentum to back flip out (Wyatt Flip)</t>
  </si>
  <si>
    <t xml:space="preserve">Starting position: basic grip on pole + Deadlift momentum to back flip jump out + No legs and/or body in contact with the pole + Landing on the floor with no hands in contact to the floor</t>
  </si>
  <si>
    <t xml:space="preserve">D129</t>
  </si>
  <si>
    <t xml:space="preserve">Starfish fall (Père Fall)
</t>
  </si>
  <si>
    <t xml:space="preserve">Starting position: Starfish + Final position: brass monkey legs grip + No hands in contact with the pole for the entire move + No contact with the floor</t>
  </si>
  <si>
    <t xml:space="preserve">D042</t>
  </si>
  <si>
    <t xml:space="preserve">Politov Jump On (Back Jump to Handspring)</t>
  </si>
  <si>
    <t xml:space="preserve">Shoulders and back, facing the pole during the entire execution of the element</t>
  </si>
  <si>
    <t xml:space="preserve">D119</t>
  </si>
  <si>
    <t xml:space="preserve">Armpit Double twist to shoulder mount (Karasinska twist)</t>
  </si>
  <si>
    <t xml:space="preserve">Starting position: upright on the pole + Ending position: shoulder mount straddle + No break during the move + No contact with the floor</t>
  </si>
  <si>
    <t xml:space="preserve">D123</t>
  </si>
  <si>
    <t xml:space="preserve">Brass monkey to shoulder mount split flip (Kivela flip)</t>
  </si>
  <si>
    <t xml:space="preserve">Starting position: brass monkey + 360° front flip to shoulder mount split + No break during the entire move + No contact with the floor ***CBRF if performed at 70% pole height and/or if performed on the spin pole***</t>
  </si>
  <si>
    <t xml:space="preserve">D100</t>
  </si>
  <si>
    <t xml:space="preserve">Dismount flip out (Coker flip)</t>
  </si>
  <si>
    <t xml:space="preserve">D069</t>
  </si>
  <si>
    <t xml:space="preserve">Montanaro Bridge Drop</t>
  </si>
  <si>
    <t xml:space="preserve">Dangerous Bridge Drop + No contact to the floor during whole movement</t>
  </si>
  <si>
    <t xml:space="preserve">D135</t>
  </si>
  <si>
    <t xml:space="preserve">Brass monkey half twist foream grip to sit (Amores)</t>
  </si>
  <si>
    <t xml:space="preserve">No contact to the floor during the entire move + Make a half rotation through the forearm grip + Final position: sit</t>
  </si>
  <si>
    <t xml:space="preserve">D142</t>
  </si>
  <si>
    <t xml:space="preserve">Chinese front flip (Luna)</t>
  </si>
  <si>
    <t xml:space="preserve">Complete front flip (360°) + One foot &amp; both hands only in contact to the pole + No hands and/or other parts of the body on the floor in the landing</t>
  </si>
  <si>
    <t xml:space="preserve">D164</t>
  </si>
  <si>
    <t xml:space="preserve">Rashti Ninja flip
</t>
  </si>
  <si>
    <t xml:space="preserve">No contact to the floor during the entire move + Complete an half rotation through the forearm grip to Ninja grip flip + Final position: landing on feet on the floor with no hand contact to the floor</t>
  </si>
  <si>
    <t xml:space="preserve">D107</t>
  </si>
  <si>
    <t xml:space="preserve">Masalova Jump out</t>
  </si>
  <si>
    <t xml:space="preserve">Starting position in russian split horizontal 180° + Landing in upright position of choice, no hands on floor</t>
  </si>
  <si>
    <t xml:space="preserve">D180</t>
  </si>
  <si>
    <t xml:space="preserve">Round off into pole sit drop (Topazzini)</t>
  </si>
  <si>
    <t xml:space="preserve">One meter drop minimum + No hands in contact with the pole during drop + Ending position on the pole + No contact to the floor during the entire move</t>
  </si>
  <si>
    <t xml:space="preserve">D187</t>
  </si>
  <si>
    <t xml:space="preserve">One hand half twist 180° jump in to arched back hook (Rashti)</t>
  </si>
  <si>
    <t xml:space="preserve">Outside hand only in contact with pole during the twist 180° + Second hand in contact with the pole just in the final regrip + Final position: Arched hook</t>
  </si>
  <si>
    <t xml:space="preserve">D192</t>
  </si>
  <si>
    <t xml:space="preserve">Elbow half twist to flag grip (Holoborodko 2)</t>
  </si>
  <si>
    <t xml:space="preserve">Starting position: elbow hold hooked, lower hand in contact to the pole +  End position: flag grip + No contact with the floor</t>
  </si>
  <si>
    <t xml:space="preserve">D186</t>
  </si>
  <si>
    <t xml:space="preserve"> Flying K Drop passè (Campana drop 2)</t>
  </si>
  <si>
    <t xml:space="preserve">Starting position flying K Passè 180° opening of the legs + A minimum of 1 meter drop + Final position in pole sit + No contact with floor</t>
  </si>
  <si>
    <t xml:space="preserve">D144</t>
  </si>
  <si>
    <t xml:space="preserve">Masalova jump out half turn (Palmerini jump)</t>
  </si>
  <si>
    <t xml:space="preserve">Starting position in Russian split horizontal 180° +  Jump out with a complete half turn (Feet must be facing the pole) + Both hands must release the pole before landing + No hands and/or other parts of the body on the floor in the landing</t>
  </si>
  <si>
    <t xml:space="preserve">D124</t>
  </si>
  <si>
    <t xml:space="preserve">Legs momentum to strong hold regrip aka Mig Twist (Gervasoni twist)</t>
  </si>
  <si>
    <t xml:space="preserve">Starting position: upright on the pole + 360° full front twist to strong hold regrip + Final position of choice + No contact with the floor</t>
  </si>
  <si>
    <t xml:space="preserve">D017</t>
  </si>
  <si>
    <t xml:space="preserve">Fonji 360° 2</t>
  </si>
  <si>
    <t xml:space="preserve">Starting and final position: Flag Grip, no contact to the floor + Final position is on the same side of the starting position, facing in the same direction of starting</t>
  </si>
  <si>
    <t xml:space="preserve">D128</t>
  </si>
  <si>
    <t xml:space="preserve">Brass monkey (Flag grip) to half twist (Kanellopoulou Twist)</t>
  </si>
  <si>
    <t xml:space="preserve">Starting position: brass monkey (flag grip) + 180° back twist + Ending position upright or inverted + Body rotates to the opposite direction of the pole + No contact with the floor</t>
  </si>
  <si>
    <t xml:space="preserve">D027</t>
  </si>
  <si>
    <t xml:space="preserve">Jump on Twisted flip to pole (Fedotov jump)</t>
  </si>
  <si>
    <t xml:space="preserve">Starting from the floor ending on the floor, no hands in contact to the floor, final position of choice</t>
  </si>
  <si>
    <t xml:space="preserve">D101</t>
  </si>
  <si>
    <t xml:space="preserve">Forearm back twisted flip (Breschi)</t>
  </si>
  <si>
    <t xml:space="preserve">Starting from the floor ending on the floor, no hands in contact to the floor + No legs in contact to the pole during twist + Final position of choice</t>
  </si>
  <si>
    <t xml:space="preserve">D108</t>
  </si>
  <si>
    <t xml:space="preserve">Shouder Mount to pike flip out</t>
  </si>
  <si>
    <t xml:space="preserve">Floor landing in upright position of choice (no hands in contact to the floor) + Pike position</t>
  </si>
  <si>
    <t xml:space="preserve">D022</t>
  </si>
  <si>
    <t xml:space="preserve">Politov 1</t>
  </si>
  <si>
    <t xml:space="preserve">Shoulder Mount Falf Twist Flip + Starting and ending on the pole + No contact to the floor, final position of choice</t>
  </si>
  <si>
    <t xml:space="preserve">D102</t>
  </si>
  <si>
    <t xml:space="preserve">Politov 1 into Superman (Breschi Superman)</t>
  </si>
  <si>
    <t xml:space="preserve">Starting and ending on the pole + No contact to the floor, final position: Superman</t>
  </si>
  <si>
    <t xml:space="preserve">D103</t>
  </si>
  <si>
    <t xml:space="preserve">Armpit back flip regrip to flip out dismount (Breschi regrip dismount)</t>
  </si>
  <si>
    <t xml:space="preserve">Complete armit back flip rotation + No contact to the floor, final position of choice</t>
  </si>
  <si>
    <t xml:space="preserve">D023</t>
  </si>
  <si>
    <t xml:space="preserve">Politov 2</t>
  </si>
  <si>
    <t xml:space="preserve">Starting and ending to the pole + No contact to the floor</t>
  </si>
  <si>
    <t xml:space="preserve">D025</t>
  </si>
  <si>
    <t xml:space="preserve">Shchukin Front Flip Out / Flag Grip to Front Flip Out</t>
  </si>
  <si>
    <t xml:space="preserve">D093</t>
  </si>
  <si>
    <t xml:space="preserve">Chest Momentum Back Pike Flip Out (Fedotov)</t>
  </si>
  <si>
    <t xml:space="preserve">Floor landing in upright position, no hands in contact to the floor + Pike position</t>
  </si>
  <si>
    <t xml:space="preserve">D094</t>
  </si>
  <si>
    <t xml:space="preserve">Brass Monkey to front flip on pole (Breschi/Politov flip)</t>
  </si>
  <si>
    <t xml:space="preserve">D039</t>
  </si>
  <si>
    <t xml:space="preserve">Chinese Back Flip Out</t>
  </si>
  <si>
    <t xml:space="preserve">D159</t>
  </si>
  <si>
    <t xml:space="preserve">Chinese front flip half twist (Rybkin Flip)</t>
  </si>
  <si>
    <t xml:space="preserve">Starting position on the pole in Chinese grip + Front flip rotation (360°) half twist + Landing with back facing the pole + No hands on the floor in the landing</t>
  </si>
  <si>
    <t xml:space="preserve">D106</t>
  </si>
  <si>
    <t xml:space="preserve">Front flip jump in shoulder (Ninja Jump)</t>
  </si>
  <si>
    <t xml:space="preserve">Starting position on the floor + The rotation of the torso must end in Shoulder + The hands and shoulders must not touch the pole before the feet have left the floor</t>
  </si>
  <si>
    <t xml:space="preserve">D112</t>
  </si>
  <si>
    <t xml:space="preserve">Side flip to ballerina sit (Minina Mini Drop)</t>
  </si>
  <si>
    <t xml:space="preserve">Starting position on the pole + 360° side flip + Minimum one meter drop + Final position: ballerina sit + No hands, or feet in contact with the floor</t>
  </si>
  <si>
    <t xml:space="preserve">D045</t>
  </si>
  <si>
    <t xml:space="preserve">Shoulder Mount to Flip Out Split Landing</t>
  </si>
  <si>
    <t xml:space="preserve">Floor landing in split position (sagittal or frontal in any direction)</t>
  </si>
  <si>
    <t xml:space="preserve">D046</t>
  </si>
  <si>
    <t xml:space="preserve">Shoulder Mount to Handstand Drop
</t>
  </si>
  <si>
    <t xml:space="preserve">Floor landing in handstand position</t>
  </si>
  <si>
    <t xml:space="preserve">D066</t>
  </si>
  <si>
    <t xml:space="preserve">Politov Drop</t>
  </si>
  <si>
    <t xml:space="preserve">Chest Momentum Twist Flip to Cradle + Minimum one-meter drop</t>
  </si>
  <si>
    <t xml:space="preserve">D098</t>
  </si>
  <si>
    <t xml:space="preserve">Russian Split horizontal Drop</t>
  </si>
  <si>
    <t xml:space="preserve">Start position in russian split horizontal 180° + A minimum of 1 meter drop + End position in pole sit + No hands on pole</t>
  </si>
  <si>
    <t xml:space="preserve">D149</t>
  </si>
  <si>
    <t xml:space="preserve">Chinese front flip one hand (Egor flip)</t>
  </si>
  <si>
    <t xml:space="preserve">Complete front flip (360°) + One foot &amp; one hand only in contact to the pole + No hands and/or other parts of the body on the floor in the landing</t>
  </si>
  <si>
    <t xml:space="preserve">D191</t>
  </si>
  <si>
    <t xml:space="preserve">Twist rotation from basic to Flag grip (Vavilina/Aprelieva)</t>
  </si>
  <si>
    <t xml:space="preserve">Start position in basic grip, chest in contact with the pole + Fully twist rotation to Flag grip + No contact to the floor during the movement</t>
  </si>
  <si>
    <t xml:space="preserve">D132</t>
  </si>
  <si>
    <t xml:space="preserve">Dangerous bridge jump (Chernobay jump)
</t>
  </si>
  <si>
    <t xml:space="preserve">Starting position: Dangerous bridge + No hands on pole during the jump + No hands on the floor in the landing</t>
  </si>
  <si>
    <t xml:space="preserve">D133</t>
  </si>
  <si>
    <t xml:space="preserve">Dismount flip out piked (Novelli flip)</t>
  </si>
  <si>
    <t xml:space="preserve">Grip of choice + No contact to the floor during the move + Pike position flip + No hands in contact to the floor in the landing</t>
  </si>
  <si>
    <t xml:space="preserve">D118</t>
  </si>
  <si>
    <t xml:space="preserve">Dismount twisted flip out (Breschi/Politov Dismount Twist)</t>
  </si>
  <si>
    <t xml:space="preserve">Grip of choice + 180° back flip (tuck position) dismount with a complete twist + Floor landing in upright position + No hands and/or knees on the floor</t>
  </si>
  <si>
    <t xml:space="preserve">D169</t>
  </si>
  <si>
    <t xml:space="preserve">Double true grip twist flip into Coker flip (Baranov)
</t>
  </si>
  <si>
    <t xml:space="preserve">Double change twist in True grip + 180° back flip (tuck position) dismount + Floor landing in upright position + No hands and/or knees on the floor</t>
  </si>
  <si>
    <t xml:space="preserve">D170</t>
  </si>
  <si>
    <t xml:space="preserve">Headstand to shouldermount (Serra/Cogo)</t>
  </si>
  <si>
    <t xml:space="preserve">Starting position: headstand + No contact to the floor in the final position</t>
  </si>
  <si>
    <t xml:space="preserve">D182</t>
  </si>
  <si>
    <t xml:space="preserve">Rose to Russian split horizontal (Koshevaia fall)</t>
  </si>
  <si>
    <t xml:space="preserve">Falling phase: no hands in contact with the pole + Lower leg fully extended + Final position: Russian split 180° (horizontal)</t>
  </si>
  <si>
    <t xml:space="preserve">D190</t>
  </si>
  <si>
    <t xml:space="preserve">Holoborodko Elbow twist to Double Elbow Hold (Holoborodko twist)</t>
  </si>
  <si>
    <t xml:space="preserve">Starting position: one elbow hold hooked, lower hand in contact to the pole + 360° twist + No contact with the floor during execution + Final position: double elbow hold grip</t>
  </si>
  <si>
    <t xml:space="preserve">A001/E</t>
  </si>
  <si>
    <t xml:space="preserve">EA</t>
  </si>
  <si>
    <t xml:space="preserve">A112/E</t>
  </si>
  <si>
    <t xml:space="preserve">A046/E</t>
  </si>
  <si>
    <t xml:space="preserve">A002/E</t>
  </si>
  <si>
    <t xml:space="preserve">A048/E</t>
  </si>
  <si>
    <t xml:space="preserve">A113/E</t>
  </si>
  <si>
    <t xml:space="preserve">A003/E</t>
  </si>
  <si>
    <t xml:space="preserve">A132/E</t>
  </si>
  <si>
    <t xml:space="preserve">A004/E</t>
  </si>
  <si>
    <t xml:space="preserve">A047/E</t>
  </si>
  <si>
    <t xml:space="preserve">A114/E</t>
  </si>
  <si>
    <t xml:space="preserve">A115/E</t>
  </si>
  <si>
    <t xml:space="preserve">A124/E</t>
  </si>
  <si>
    <t xml:space="preserve">A116/E</t>
  </si>
  <si>
    <t xml:space="preserve">A101/E</t>
  </si>
  <si>
    <t xml:space="preserve">A005/E</t>
  </si>
  <si>
    <t xml:space="preserve">A006/E</t>
  </si>
  <si>
    <t xml:space="preserve">A007/E</t>
  </si>
  <si>
    <t xml:space="preserve">A008/E</t>
  </si>
  <si>
    <t xml:space="preserve">A009/E</t>
  </si>
  <si>
    <t xml:space="preserve">A117/E</t>
  </si>
  <si>
    <t xml:space="preserve">A010/E</t>
  </si>
  <si>
    <t xml:space="preserve">A050/E</t>
  </si>
  <si>
    <t xml:space="preserve">A055/E</t>
  </si>
  <si>
    <t xml:space="preserve">A126/E</t>
  </si>
  <si>
    <t xml:space="preserve">A083/E</t>
  </si>
  <si>
    <t xml:space="preserve">A131/E</t>
  </si>
  <si>
    <t xml:space="preserve">A088/E</t>
  </si>
  <si>
    <t xml:space="preserve">A125/E</t>
  </si>
  <si>
    <t xml:space="preserve">A122/E</t>
  </si>
  <si>
    <t xml:space="preserve">A205/E</t>
  </si>
  <si>
    <t xml:space="preserve">A206/E</t>
  </si>
  <si>
    <t xml:space="preserve">A207/E</t>
  </si>
  <si>
    <t xml:space="preserve">A208/E</t>
  </si>
  <si>
    <t xml:space="preserve">A249/E</t>
  </si>
  <si>
    <t xml:space="preserve">A011/E</t>
  </si>
  <si>
    <t xml:space="preserve">A248/E</t>
  </si>
  <si>
    <t xml:space="preserve">A250/E</t>
  </si>
  <si>
    <t xml:space="preserve">A012/E</t>
  </si>
  <si>
    <t xml:space="preserve">A013/E</t>
  </si>
  <si>
    <t xml:space="preserve">A014/E</t>
  </si>
  <si>
    <t xml:space="preserve">A032/E</t>
  </si>
  <si>
    <t xml:space="preserve">A049/E</t>
  </si>
  <si>
    <t xml:space="preserve">A054/E</t>
  </si>
  <si>
    <t xml:space="preserve">A118/E</t>
  </si>
  <si>
    <t xml:space="preserve">A056/E</t>
  </si>
  <si>
    <t xml:space="preserve">A084/E</t>
  </si>
  <si>
    <t xml:space="preserve">A119/E</t>
  </si>
  <si>
    <t xml:space="preserve">A087/E</t>
  </si>
  <si>
    <t xml:space="preserve">A089/E</t>
  </si>
  <si>
    <t xml:space="preserve">A127/E</t>
  </si>
  <si>
    <t xml:space="preserve">A123/E</t>
  </si>
  <si>
    <t xml:space="preserve">A168/E</t>
  </si>
  <si>
    <t xml:space="preserve">A173/E</t>
  </si>
  <si>
    <t xml:space="preserve">A231/E</t>
  </si>
  <si>
    <t xml:space="preserve">A232/E</t>
  </si>
  <si>
    <t xml:space="preserve">A233/E</t>
  </si>
  <si>
    <t xml:space="preserve">A227/E</t>
  </si>
  <si>
    <t xml:space="preserve">A254/E</t>
  </si>
  <si>
    <t xml:space="preserve">A251/E</t>
  </si>
  <si>
    <t xml:space="preserve">A146/E</t>
  </si>
  <si>
    <t xml:space="preserve">A103/E</t>
  </si>
  <si>
    <t xml:space="preserve">A104/E</t>
  </si>
  <si>
    <t xml:space="preserve">A015/E</t>
  </si>
  <si>
    <t xml:space="preserve">A133/E</t>
  </si>
  <si>
    <t xml:space="preserve">A017/E</t>
  </si>
  <si>
    <t xml:space="preserve">A018/E</t>
  </si>
  <si>
    <t xml:space="preserve">A120/E</t>
  </si>
  <si>
    <t xml:space="preserve">A023/E</t>
  </si>
  <si>
    <t xml:space="preserve">A051/E</t>
  </si>
  <si>
    <t xml:space="preserve">A058/E</t>
  </si>
  <si>
    <t xml:space="preserve">A072/E</t>
  </si>
  <si>
    <t xml:space="preserve">A081/E</t>
  </si>
  <si>
    <t xml:space="preserve">A082/E</t>
  </si>
  <si>
    <t xml:space="preserve">A128/E</t>
  </si>
  <si>
    <t xml:space="preserve">A149/E</t>
  </si>
  <si>
    <t xml:space="preserve">A200/E</t>
  </si>
  <si>
    <t xml:space="preserve">A204/E</t>
  </si>
  <si>
    <t xml:space="preserve">A279/E</t>
  </si>
  <si>
    <t xml:space="preserve">A281/E</t>
  </si>
  <si>
    <t xml:space="preserve">A236/E</t>
  </si>
  <si>
    <t xml:space="preserve">A201/E</t>
  </si>
  <si>
    <t xml:space="preserve">A202/E</t>
  </si>
  <si>
    <t xml:space="preserve">A203/E</t>
  </si>
  <si>
    <t xml:space="preserve">A022/E</t>
  </si>
  <si>
    <t xml:space="preserve">A024/E</t>
  </si>
  <si>
    <t xml:space="preserve">A025/E</t>
  </si>
  <si>
    <t xml:space="preserve">A027/E</t>
  </si>
  <si>
    <t xml:space="preserve">A030/E</t>
  </si>
  <si>
    <t xml:space="preserve">A129/E</t>
  </si>
  <si>
    <t xml:space="preserve">A057/E</t>
  </si>
  <si>
    <t xml:space="preserve">A059/E</t>
  </si>
  <si>
    <t xml:space="preserve">A070/E</t>
  </si>
  <si>
    <t xml:space="preserve">A074/E</t>
  </si>
  <si>
    <t xml:space="preserve">A076/E</t>
  </si>
  <si>
    <t xml:space="preserve">A079/E</t>
  </si>
  <si>
    <t xml:space="preserve">A080/E</t>
  </si>
  <si>
    <t xml:space="preserve">A091/E</t>
  </si>
  <si>
    <t xml:space="preserve">A130/E</t>
  </si>
  <si>
    <t xml:space="preserve">A097/E</t>
  </si>
  <si>
    <t xml:space="preserve">A102/E</t>
  </si>
  <si>
    <t xml:space="preserve">A107/E</t>
  </si>
  <si>
    <t xml:space="preserve">A092/E</t>
  </si>
  <si>
    <t xml:space="preserve">A134/E</t>
  </si>
  <si>
    <t xml:space="preserve">A099/E</t>
  </si>
  <si>
    <t xml:space="preserve">A144/E</t>
  </si>
  <si>
    <t xml:space="preserve">A161/E</t>
  </si>
  <si>
    <t xml:space="preserve">A160/E</t>
  </si>
  <si>
    <t xml:space="preserve">A187/E</t>
  </si>
  <si>
    <t xml:space="preserve">A188/E</t>
  </si>
  <si>
    <t xml:space="preserve">A189/E</t>
  </si>
  <si>
    <t xml:space="preserve">A199/E</t>
  </si>
  <si>
    <t xml:space="preserve">A190/E</t>
  </si>
  <si>
    <t xml:space="preserve">A219/E</t>
  </si>
  <si>
    <t xml:space="preserve">A214/E</t>
  </si>
  <si>
    <t xml:space="preserve">A215/E</t>
  </si>
  <si>
    <t xml:space="preserve">A217/E</t>
  </si>
  <si>
    <t xml:space="preserve">A224/E</t>
  </si>
  <si>
    <t xml:space="preserve">A226/E</t>
  </si>
  <si>
    <t xml:space="preserve">A241/E</t>
  </si>
  <si>
    <t xml:space="preserve">A238/E</t>
  </si>
  <si>
    <t xml:space="preserve">A264/E</t>
  </si>
  <si>
    <t xml:space="preserve">A244/E</t>
  </si>
  <si>
    <t xml:space="preserve">A270/E</t>
  </si>
  <si>
    <t xml:space="preserve">A278/E</t>
  </si>
  <si>
    <t xml:space="preserve">A252/E</t>
  </si>
  <si>
    <t xml:space="preserve">A245/E</t>
  </si>
  <si>
    <t xml:space="preserve">A246/E</t>
  </si>
  <si>
    <t xml:space="preserve">A218/E</t>
  </si>
  <si>
    <t xml:space="preserve">A239/E</t>
  </si>
  <si>
    <t xml:space="preserve">A230/E</t>
  </si>
  <si>
    <t xml:space="preserve">A220/E</t>
  </si>
  <si>
    <t xml:space="preserve">A234/E</t>
  </si>
  <si>
    <t xml:space="preserve">A237/E</t>
  </si>
  <si>
    <t xml:space="preserve">A228/E</t>
  </si>
  <si>
    <t xml:space="preserve">A167/E</t>
  </si>
  <si>
    <t xml:space="preserve">A016/E</t>
  </si>
  <si>
    <t xml:space="preserve">A019/E</t>
  </si>
  <si>
    <t xml:space="preserve">A135/E</t>
  </si>
  <si>
    <t xml:space="preserve">A147/E</t>
  </si>
  <si>
    <t xml:space="preserve">A020/E</t>
  </si>
  <si>
    <t xml:space="preserve">A021/E</t>
  </si>
  <si>
    <t xml:space="preserve">A028/E</t>
  </si>
  <si>
    <t xml:space="preserve">A029/E</t>
  </si>
  <si>
    <t xml:space="preserve">A031/E</t>
  </si>
  <si>
    <t xml:space="preserve">A033/E</t>
  </si>
  <si>
    <t xml:space="preserve">A036/E</t>
  </si>
  <si>
    <t xml:space="preserve">A037/E</t>
  </si>
  <si>
    <t xml:space="preserve">A038/E</t>
  </si>
  <si>
    <t xml:space="preserve">A040/E</t>
  </si>
  <si>
    <t xml:space="preserve">A061/E</t>
  </si>
  <si>
    <t xml:space="preserve">A069/E</t>
  </si>
  <si>
    <t xml:space="preserve">A060/E</t>
  </si>
  <si>
    <t xml:space="preserve">A073/E</t>
  </si>
  <si>
    <t xml:space="preserve">A086/E</t>
  </si>
  <si>
    <t xml:space="preserve">A150/E</t>
  </si>
  <si>
    <t xml:space="preserve">A096/E</t>
  </si>
  <si>
    <t xml:space="preserve">A100/E</t>
  </si>
  <si>
    <t xml:space="preserve">A151/E</t>
  </si>
  <si>
    <t xml:space="preserve">A136/E</t>
  </si>
  <si>
    <t xml:space="preserve">A152/E</t>
  </si>
  <si>
    <t xml:space="preserve">A153/E</t>
  </si>
  <si>
    <t xml:space="preserve">A154/E</t>
  </si>
  <si>
    <t xml:space="preserve">A155/E</t>
  </si>
  <si>
    <t xml:space="preserve">A156/E</t>
  </si>
  <si>
    <t xml:space="preserve">A157/E</t>
  </si>
  <si>
    <t xml:space="preserve">A158/E</t>
  </si>
  <si>
    <t xml:space="preserve">A163/E</t>
  </si>
  <si>
    <t xml:space="preserve">A164/E</t>
  </si>
  <si>
    <t xml:space="preserve">A170/E</t>
  </si>
  <si>
    <t xml:space="preserve">A174/E</t>
  </si>
  <si>
    <t xml:space="preserve">A176/E</t>
  </si>
  <si>
    <t xml:space="preserve">A177/E</t>
  </si>
  <si>
    <t xml:space="preserve">A184/E</t>
  </si>
  <si>
    <t xml:space="preserve">A185/E</t>
  </si>
  <si>
    <t xml:space="preserve">A192/E</t>
  </si>
  <si>
    <t xml:space="preserve">A193/E</t>
  </si>
  <si>
    <t xml:space="preserve">A063/E</t>
  </si>
  <si>
    <t xml:space="preserve">A063/E-Var</t>
  </si>
  <si>
    <t xml:space="preserve">A212/E</t>
  </si>
  <si>
    <t xml:space="preserve">A213/E</t>
  </si>
  <si>
    <t xml:space="preserve">A222/E</t>
  </si>
  <si>
    <t xml:space="preserve">A223/E</t>
  </si>
  <si>
    <t xml:space="preserve">A240/E</t>
  </si>
  <si>
    <t xml:space="preserve">A274/E</t>
  </si>
  <si>
    <t xml:space="preserve">A186/E</t>
  </si>
  <si>
    <t xml:space="preserve">A026/E</t>
  </si>
  <si>
    <t xml:space="preserve">A216/E</t>
  </si>
  <si>
    <t xml:space="preserve">A235/E</t>
  </si>
  <si>
    <t xml:space="preserve">A178/E</t>
  </si>
  <si>
    <t xml:space="preserve">A175/E</t>
  </si>
  <si>
    <t xml:space="preserve">A110/E</t>
  </si>
  <si>
    <t xml:space="preserve">A078/E</t>
  </si>
  <si>
    <t xml:space="preserve">A034/E</t>
  </si>
  <si>
    <t xml:space="preserve">A039/E</t>
  </si>
  <si>
    <t xml:space="preserve">A138/E</t>
  </si>
  <si>
    <t xml:space="preserve">A042/E</t>
  </si>
  <si>
    <t xml:space="preserve">A140/E</t>
  </si>
  <si>
    <t xml:space="preserve">A043/E</t>
  </si>
  <si>
    <t xml:space="preserve">A044/E</t>
  </si>
  <si>
    <t xml:space="preserve">A045/E</t>
  </si>
  <si>
    <t xml:space="preserve">A052/E</t>
  </si>
  <si>
    <t xml:space="preserve">A062/E</t>
  </si>
  <si>
    <t xml:space="preserve">A139/E</t>
  </si>
  <si>
    <t xml:space="preserve">A064/E</t>
  </si>
  <si>
    <t xml:space="preserve">A077/E</t>
  </si>
  <si>
    <t xml:space="preserve">A090/E</t>
  </si>
  <si>
    <t xml:space="preserve">A093/E</t>
  </si>
  <si>
    <t xml:space="preserve">A105/E</t>
  </si>
  <si>
    <t xml:space="preserve">A106/E</t>
  </si>
  <si>
    <t xml:space="preserve">A191/E</t>
  </si>
  <si>
    <t xml:space="preserve">A182/E</t>
  </si>
  <si>
    <t xml:space="preserve">A183/E</t>
  </si>
  <si>
    <t xml:space="preserve">A166/E</t>
  </si>
  <si>
    <t xml:space="preserve">A162/E</t>
  </si>
  <si>
    <t xml:space="preserve">A162/E-Var</t>
  </si>
  <si>
    <t xml:space="preserve">Legs fully extended, open &amp; parallel to the floor + Both hands only in contact with the pole + Cup Grip</t>
  </si>
  <si>
    <t xml:space="preserve">A108/E</t>
  </si>
  <si>
    <t xml:space="preserve">A171/E</t>
  </si>
  <si>
    <t xml:space="preserve">A255/E</t>
  </si>
  <si>
    <t xml:space="preserve">A257/E</t>
  </si>
  <si>
    <t xml:space="preserve">A258/E</t>
  </si>
  <si>
    <t xml:space="preserve">A260/E</t>
  </si>
  <si>
    <t xml:space="preserve">A225/E</t>
  </si>
  <si>
    <t xml:space="preserve">A172/E</t>
  </si>
  <si>
    <t xml:space="preserve">A198/E</t>
  </si>
  <si>
    <t xml:space="preserve">A179/E</t>
  </si>
  <si>
    <t xml:space="preserve">A221/E</t>
  </si>
  <si>
    <t xml:space="preserve">A180/E</t>
  </si>
  <si>
    <t xml:space="preserve">A094/E</t>
  </si>
  <si>
    <t xml:space="preserve">A095/E</t>
  </si>
  <si>
    <t xml:space="preserve">A121/E</t>
  </si>
  <si>
    <t xml:space="preserve">A035/E</t>
  </si>
  <si>
    <t xml:space="preserve">A137/E</t>
  </si>
  <si>
    <t xml:space="preserve">A041/E</t>
  </si>
  <si>
    <t xml:space="preserve">A053/E</t>
  </si>
  <si>
    <t xml:space="preserve">A065/E</t>
  </si>
  <si>
    <t xml:space="preserve">A066/E</t>
  </si>
  <si>
    <t xml:space="preserve">A067/E</t>
  </si>
  <si>
    <t xml:space="preserve">A159/E</t>
  </si>
  <si>
    <t xml:space="preserve">A261/E</t>
  </si>
  <si>
    <t xml:space="preserve">A068/E</t>
  </si>
  <si>
    <t xml:space="preserve">A085/E</t>
  </si>
  <si>
    <t xml:space="preserve">A262/E</t>
  </si>
  <si>
    <t xml:space="preserve">A263/E</t>
  </si>
  <si>
    <t xml:space="preserve">A071/E</t>
  </si>
  <si>
    <t xml:space="preserve">A071/E-Var</t>
  </si>
  <si>
    <t xml:space="preserve">A075/E</t>
  </si>
  <si>
    <t xml:space="preserve">A098/E</t>
  </si>
  <si>
    <t xml:space="preserve">A253/E</t>
  </si>
  <si>
    <t xml:space="preserve">A109/E</t>
  </si>
  <si>
    <t xml:space="preserve">A111/E</t>
  </si>
  <si>
    <t xml:space="preserve">A141/E</t>
  </si>
  <si>
    <t xml:space="preserve">A142/E</t>
  </si>
  <si>
    <t xml:space="preserve">A143/E</t>
  </si>
  <si>
    <t xml:space="preserve">A145/E</t>
  </si>
  <si>
    <t xml:space="preserve">A165/E</t>
  </si>
  <si>
    <t xml:space="preserve">A169/E</t>
  </si>
  <si>
    <t xml:space="preserve">A194/E</t>
  </si>
  <si>
    <t xml:space="preserve">A195/E</t>
  </si>
  <si>
    <t xml:space="preserve">A243/E</t>
  </si>
  <si>
    <t xml:space="preserve">A196/E</t>
  </si>
  <si>
    <t xml:space="preserve">A197/E</t>
  </si>
  <si>
    <t xml:space="preserve">A209/E</t>
  </si>
  <si>
    <t xml:space="preserve">A210/E</t>
  </si>
  <si>
    <t xml:space="preserve">A211/E</t>
  </si>
  <si>
    <t xml:space="preserve">A229/E</t>
  </si>
  <si>
    <t xml:space="preserve">A242/E</t>
  </si>
  <si>
    <t xml:space="preserve">A247/E</t>
  </si>
  <si>
    <t xml:space="preserve">A148/E</t>
  </si>
  <si>
    <t xml:space="preserve">A265/E</t>
  </si>
  <si>
    <t xml:space="preserve">A256/E</t>
  </si>
  <si>
    <t xml:space="preserve">A259/E</t>
  </si>
  <si>
    <t xml:space="preserve">A266/E</t>
  </si>
  <si>
    <t xml:space="preserve">A267/E</t>
  </si>
  <si>
    <t xml:space="preserve">A268/E</t>
  </si>
  <si>
    <t xml:space="preserve">A269/E</t>
  </si>
  <si>
    <t xml:space="preserve">A271/E</t>
  </si>
  <si>
    <t xml:space="preserve">A273/E</t>
  </si>
  <si>
    <t xml:space="preserve">A275/E</t>
  </si>
  <si>
    <t xml:space="preserve">A276/E</t>
  </si>
  <si>
    <t xml:space="preserve">A277/E</t>
  </si>
  <si>
    <t xml:space="preserve">A282/E</t>
  </si>
  <si>
    <t xml:space="preserve">A272/E</t>
  </si>
  <si>
    <t xml:space="preserve">B001/E</t>
  </si>
  <si>
    <t xml:space="preserve">EB</t>
  </si>
  <si>
    <t xml:space="preserve">B002/E</t>
  </si>
  <si>
    <t xml:space="preserve">B003/E</t>
  </si>
  <si>
    <t xml:space="preserve">B019/E</t>
  </si>
  <si>
    <t xml:space="preserve">B021/E</t>
  </si>
  <si>
    <t xml:space="preserve">B160/E</t>
  </si>
  <si>
    <t xml:space="preserve">B163/E</t>
  </si>
  <si>
    <t xml:space="preserve">B115/E</t>
  </si>
  <si>
    <t xml:space="preserve">B004/E</t>
  </si>
  <si>
    <t xml:space="preserve">B116/E</t>
  </si>
  <si>
    <t xml:space="preserve">B005/E</t>
  </si>
  <si>
    <t xml:space="preserve">B006/E</t>
  </si>
  <si>
    <t xml:space="preserve">B007/E</t>
  </si>
  <si>
    <t xml:space="preserve">B008/E</t>
  </si>
  <si>
    <t xml:space="preserve">B012/E</t>
  </si>
  <si>
    <t xml:space="preserve">B117/E</t>
  </si>
  <si>
    <t xml:space="preserve">B045/E</t>
  </si>
  <si>
    <t xml:space="preserve">B120/E</t>
  </si>
  <si>
    <t xml:space="preserve">B121/E</t>
  </si>
  <si>
    <t xml:space="preserve">B118/E</t>
  </si>
  <si>
    <t xml:space="preserve">B009/E</t>
  </si>
  <si>
    <t xml:space="preserve">B010/E</t>
  </si>
  <si>
    <t xml:space="preserve">B015/E</t>
  </si>
  <si>
    <t xml:space="preserve">B011/E</t>
  </si>
  <si>
    <t xml:space="preserve">B013/E</t>
  </si>
  <si>
    <t xml:space="preserve">B014/E</t>
  </si>
  <si>
    <t xml:space="preserve">B033/E</t>
  </si>
  <si>
    <t xml:space="preserve">B122/E</t>
  </si>
  <si>
    <t xml:space="preserve">B110/E</t>
  </si>
  <si>
    <t xml:space="preserve">B034/E</t>
  </si>
  <si>
    <t xml:space="preserve">B046/E</t>
  </si>
  <si>
    <t xml:space="preserve">B016/E</t>
  </si>
  <si>
    <t xml:space="preserve">B017/E</t>
  </si>
  <si>
    <t xml:space="preserve">B018/E</t>
  </si>
  <si>
    <t xml:space="preserve">B053/E</t>
  </si>
  <si>
    <t xml:space="preserve">B023/E</t>
  </si>
  <si>
    <t xml:space="preserve">B035/E</t>
  </si>
  <si>
    <t xml:space="preserve">B036/E</t>
  </si>
  <si>
    <t xml:space="preserve">B048/E</t>
  </si>
  <si>
    <t xml:space="preserve">B047/E</t>
  </si>
  <si>
    <t xml:space="preserve">B176/E</t>
  </si>
  <si>
    <t xml:space="preserve">B111/E</t>
  </si>
  <si>
    <t xml:space="preserve">B164/E</t>
  </si>
  <si>
    <t xml:space="preserve">B020/E</t>
  </si>
  <si>
    <t xml:space="preserve">B102/E</t>
  </si>
  <si>
    <t xml:space="preserve">B040/E</t>
  </si>
  <si>
    <t xml:space="preserve">B119/E</t>
  </si>
  <si>
    <t xml:space="preserve">B055/E</t>
  </si>
  <si>
    <t xml:space="preserve">B056/E</t>
  </si>
  <si>
    <t xml:space="preserve">B123/E</t>
  </si>
  <si>
    <t xml:space="preserve">B024/E</t>
  </si>
  <si>
    <t xml:space="preserve">B025/E</t>
  </si>
  <si>
    <t xml:space="preserve">B145/E</t>
  </si>
  <si>
    <t xml:space="preserve">B144/E</t>
  </si>
  <si>
    <t xml:space="preserve">B136/E</t>
  </si>
  <si>
    <t xml:space="preserve">B061/E</t>
  </si>
  <si>
    <t xml:space="preserve">B068/E</t>
  </si>
  <si>
    <t xml:space="preserve">B026/E</t>
  </si>
  <si>
    <t xml:space="preserve">B124/E</t>
  </si>
  <si>
    <t xml:space="preserve">B038/E</t>
  </si>
  <si>
    <t xml:space="preserve">B128/E</t>
  </si>
  <si>
    <t xml:space="preserve">B050/E</t>
  </si>
  <si>
    <t xml:space="preserve">B101/E</t>
  </si>
  <si>
    <t xml:space="preserve">B125/E</t>
  </si>
  <si>
    <t xml:space="preserve">B051/E</t>
  </si>
  <si>
    <t xml:space="preserve">B052/E</t>
  </si>
  <si>
    <t xml:space="preserve">B137/E</t>
  </si>
  <si>
    <t xml:space="preserve">B062/E</t>
  </si>
  <si>
    <t xml:space="preserve">B027/E</t>
  </si>
  <si>
    <t xml:space="preserve">B177/E</t>
  </si>
  <si>
    <t xml:space="preserve">B037/E</t>
  </si>
  <si>
    <t xml:space="preserve">B069/E</t>
  </si>
  <si>
    <t xml:space="preserve">B039/E</t>
  </si>
  <si>
    <t xml:space="preserve">B092/E</t>
  </si>
  <si>
    <t xml:space="preserve">B129/E</t>
  </si>
  <si>
    <t xml:space="preserve">B100/E</t>
  </si>
  <si>
    <t xml:space="preserve">B127/E</t>
  </si>
  <si>
    <t xml:space="preserve">B043/E</t>
  </si>
  <si>
    <t xml:space="preserve">B044/E</t>
  </si>
  <si>
    <t xml:space="preserve">B130/E</t>
  </si>
  <si>
    <t xml:space="preserve">Body parallel to the floor + Legs fully extended in straddle position</t>
  </si>
  <si>
    <t xml:space="preserve">B107/E</t>
  </si>
  <si>
    <t xml:space="preserve">B150/E</t>
  </si>
  <si>
    <t xml:space="preserve">B155/E</t>
  </si>
  <si>
    <t xml:space="preserve">B157/E</t>
  </si>
  <si>
    <t xml:space="preserve">B166/E</t>
  </si>
  <si>
    <t xml:space="preserve">B138/E</t>
  </si>
  <si>
    <t xml:space="preserve">B057/E</t>
  </si>
  <si>
    <t xml:space="preserve">B042/E</t>
  </si>
  <si>
    <t xml:space="preserve">B022/E</t>
  </si>
  <si>
    <t xml:space="preserve">B049/E</t>
  </si>
  <si>
    <t xml:space="preserve">B030/E</t>
  </si>
  <si>
    <t xml:space="preserve">B031/E</t>
  </si>
  <si>
    <t xml:space="preserve">B032/E</t>
  </si>
  <si>
    <t xml:space="preserve">B105/E</t>
  </si>
  <si>
    <t xml:space="preserve">B131/E</t>
  </si>
  <si>
    <t xml:space="preserve">B070/E</t>
  </si>
  <si>
    <t xml:space="preserve">B070/E-Var</t>
  </si>
  <si>
    <t xml:space="preserve">B084/E</t>
  </si>
  <si>
    <t xml:space="preserve">B088/E</t>
  </si>
  <si>
    <t xml:space="preserve">B091/E</t>
  </si>
  <si>
    <t xml:space="preserve">B099/E</t>
  </si>
  <si>
    <t xml:space="preserve">B106/E</t>
  </si>
  <si>
    <t xml:space="preserve">B096/E</t>
  </si>
  <si>
    <t xml:space="preserve">B151/E</t>
  </si>
  <si>
    <t xml:space="preserve">B151/E-Var</t>
  </si>
  <si>
    <t xml:space="preserve">B154/E</t>
  </si>
  <si>
    <t xml:space="preserve">B162/E</t>
  </si>
  <si>
    <t xml:space="preserve">B139/E</t>
  </si>
  <si>
    <t xml:space="preserve">B171/E</t>
  </si>
  <si>
    <t xml:space="preserve">B181/E</t>
  </si>
  <si>
    <t xml:space="preserve">B174/E</t>
  </si>
  <si>
    <t xml:space="preserve">B041/E</t>
  </si>
  <si>
    <t xml:space="preserve">B132/E</t>
  </si>
  <si>
    <t xml:space="preserve">B161/E</t>
  </si>
  <si>
    <t xml:space="preserve">B058/E</t>
  </si>
  <si>
    <t xml:space="preserve">B059/E</t>
  </si>
  <si>
    <t xml:space="preserve">B067/E</t>
  </si>
  <si>
    <t xml:space="preserve">B090/E</t>
  </si>
  <si>
    <t xml:space="preserve">B066/E</t>
  </si>
  <si>
    <t xml:space="preserve">B072/E</t>
  </si>
  <si>
    <t xml:space="preserve">B074/E</t>
  </si>
  <si>
    <t xml:space="preserve">B076/E</t>
  </si>
  <si>
    <t xml:space="preserve">B077/E</t>
  </si>
  <si>
    <t xml:space="preserve">B080/E</t>
  </si>
  <si>
    <t xml:space="preserve">B141/E</t>
  </si>
  <si>
    <t xml:space="preserve">B085/E</t>
  </si>
  <si>
    <t xml:space="preserve">B086/E</t>
  </si>
  <si>
    <t xml:space="preserve">B087/E</t>
  </si>
  <si>
    <t xml:space="preserve">B134/E</t>
  </si>
  <si>
    <t xml:space="preserve">B094/E</t>
  </si>
  <si>
    <r>
      <rPr>
        <b val="true"/>
        <sz val="10"/>
        <color rgb="FF2F5597"/>
        <rFont val="Arial"/>
        <family val="2"/>
        <charset val="1"/>
      </rPr>
      <t xml:space="preserve">B126</t>
    </r>
    <r>
      <rPr>
        <sz val="10"/>
        <color rgb="FF2F5597"/>
        <rFont val="Arial"/>
        <family val="2"/>
        <charset val="1"/>
      </rPr>
      <t xml:space="preserve">/E</t>
    </r>
  </si>
  <si>
    <t xml:space="preserve">B095/E</t>
  </si>
  <si>
    <t xml:space="preserve">B146/E</t>
  </si>
  <si>
    <t xml:space="preserve">B098/E</t>
  </si>
  <si>
    <t xml:space="preserve">B108/E</t>
  </si>
  <si>
    <t xml:space="preserve">B112/E</t>
  </si>
  <si>
    <t xml:space="preserve">B148/E</t>
  </si>
  <si>
    <t xml:space="preserve">B153/E</t>
  </si>
  <si>
    <t xml:space="preserve">B159/E</t>
  </si>
  <si>
    <t xml:space="preserve">B159-Var/E</t>
  </si>
  <si>
    <t xml:space="preserve">B170/E</t>
  </si>
  <si>
    <t xml:space="preserve">B173/E</t>
  </si>
  <si>
    <t xml:space="preserve">B167/E</t>
  </si>
  <si>
    <t xml:space="preserve">B180/E</t>
  </si>
  <si>
    <t xml:space="preserve">B168/E</t>
  </si>
  <si>
    <t xml:space="preserve">B152/E</t>
  </si>
  <si>
    <t xml:space="preserve">B089/E</t>
  </si>
  <si>
    <t xml:space="preserve">B089/E-Var</t>
  </si>
  <si>
    <t xml:space="preserve">B028/E</t>
  </si>
  <si>
    <t xml:space="preserve">B029/E</t>
  </si>
  <si>
    <t xml:space="preserve">B165/E</t>
  </si>
  <si>
    <t xml:space="preserve">B064/E</t>
  </si>
  <si>
    <t xml:space="preserve">B133/E</t>
  </si>
  <si>
    <t xml:space="preserve">B063/E</t>
  </si>
  <si>
    <t xml:space="preserve">B065/E</t>
  </si>
  <si>
    <t xml:space="preserve">B135/E</t>
  </si>
  <si>
    <t xml:space="preserve">B071/E</t>
  </si>
  <si>
    <t xml:space="preserve">B140/E</t>
  </si>
  <si>
    <t xml:space="preserve">B178/E</t>
  </si>
  <si>
    <t xml:space="preserve">B073/E</t>
  </si>
  <si>
    <t xml:space="preserve">B075/E</t>
  </si>
  <si>
    <t xml:space="preserve">B078/E</t>
  </si>
  <si>
    <t xml:space="preserve">B081/E</t>
  </si>
  <si>
    <t xml:space="preserve">B175/E</t>
  </si>
  <si>
    <t xml:space="preserve">B175/E-Var</t>
  </si>
  <si>
    <t xml:space="preserve">B082/E</t>
  </si>
  <si>
    <t xml:space="preserve">B083/E</t>
  </si>
  <si>
    <t xml:space="preserve">B093/E</t>
  </si>
  <si>
    <t xml:space="preserve">B097/E</t>
  </si>
  <si>
    <t xml:space="preserve">B103/E</t>
  </si>
  <si>
    <t xml:space="preserve">B109/E</t>
  </si>
  <si>
    <t xml:space="preserve">B113/E</t>
  </si>
  <si>
    <t xml:space="preserve">B113/E-Var</t>
  </si>
  <si>
    <t xml:space="preserve">B147/E</t>
  </si>
  <si>
    <t xml:space="preserve">B114/E</t>
  </si>
  <si>
    <t xml:space="preserve">B142/E</t>
  </si>
  <si>
    <t xml:space="preserve">B169/E</t>
  </si>
  <si>
    <t xml:space="preserve">B143/E</t>
  </si>
  <si>
    <t xml:space="preserve">B149/E</t>
  </si>
  <si>
    <t xml:space="preserve">B156/E</t>
  </si>
  <si>
    <t xml:space="preserve">B172/E</t>
  </si>
  <si>
    <t xml:space="preserve">B172/E-Var</t>
  </si>
  <si>
    <t xml:space="preserve">Armpit hold full plank (Capeletti plank) [VARIATION]</t>
  </si>
  <si>
    <t xml:space="preserve">B158/E</t>
  </si>
  <si>
    <t xml:space="preserve">B179/E</t>
  </si>
  <si>
    <t xml:space="preserve">GENERAL</t>
  </si>
  <si>
    <t xml:space="preserve">labelCatNotSelected</t>
  </si>
  <si>
    <t xml:space="preserve">category not selected. </t>
  </si>
  <si>
    <t xml:space="preserve">Score</t>
  </si>
  <si>
    <t xml:space="preserve">totalCombo</t>
  </si>
  <si>
    <t xml:space="preserve">List Variables</t>
  </si>
  <si>
    <t xml:space="preserve">#FFC7CE</t>
  </si>
  <si>
    <t xml:space="preserve">labelAthleteName</t>
  </si>
  <si>
    <t xml:space="preserve">Athlete(s) Name(s):</t>
  </si>
  <si>
    <t xml:space="preserve">totalDeclared</t>
  </si>
  <si>
    <t xml:space="preserve">Declared01</t>
  </si>
  <si>
    <t xml:space="preserve">Combo12</t>
  </si>
  <si>
    <t xml:space="preserve">labeAtleteSurname</t>
  </si>
  <si>
    <t xml:space="preserve">Athlete(s) Surname(s):</t>
  </si>
  <si>
    <t xml:space="preserve">totalFinal</t>
  </si>
  <si>
    <t xml:space="preserve">Declared02</t>
  </si>
  <si>
    <t xml:space="preserve">Combo23</t>
  </si>
  <si>
    <t xml:space="preserve">labelAthlete1</t>
  </si>
  <si>
    <t xml:space="preserve">Athlete 1:</t>
  </si>
  <si>
    <t xml:space="preserve">Declared03</t>
  </si>
  <si>
    <t xml:space="preserve">Combo34</t>
  </si>
  <si>
    <t xml:space="preserve">labelAthlete2</t>
  </si>
  <si>
    <t xml:space="preserve">Athlete 2:</t>
  </si>
  <si>
    <t xml:space="preserve">ComboCheck12</t>
  </si>
  <si>
    <t xml:space="preserve">Declared04</t>
  </si>
  <si>
    <t xml:space="preserve">Combo45</t>
  </si>
  <si>
    <t xml:space="preserve">labelAthlete23</t>
  </si>
  <si>
    <t xml:space="preserve">Athlete 2 &amp; 3:</t>
  </si>
  <si>
    <t xml:space="preserve">ComboCheck23</t>
  </si>
  <si>
    <t xml:space="preserve">stringNation</t>
  </si>
  <si>
    <t xml:space="preserve">ComboCheck34</t>
  </si>
  <si>
    <t xml:space="preserve">Declared05</t>
  </si>
  <si>
    <t xml:space="preserve">Combo56</t>
  </si>
  <si>
    <t xml:space="preserve">stringName</t>
  </si>
  <si>
    <t xml:space="preserve">ComboCheck45</t>
  </si>
  <si>
    <t xml:space="preserve">Declared06</t>
  </si>
  <si>
    <t xml:space="preserve">Combo67</t>
  </si>
  <si>
    <t xml:space="preserve">stringSurname</t>
  </si>
  <si>
    <t xml:space="preserve">ComboCheck56</t>
  </si>
  <si>
    <t xml:space="preserve">Declared07</t>
  </si>
  <si>
    <t xml:space="preserve">Combo78</t>
  </si>
  <si>
    <t xml:space="preserve">stringCat</t>
  </si>
  <si>
    <t xml:space="preserve">ComboCheck67</t>
  </si>
  <si>
    <t xml:space="preserve">Declared08</t>
  </si>
  <si>
    <t xml:space="preserve">Combo89</t>
  </si>
  <si>
    <t xml:space="preserve">filename</t>
  </si>
  <si>
    <t xml:space="preserve">ComboCheck78</t>
  </si>
  <si>
    <t xml:space="preserve">Declared09</t>
  </si>
  <si>
    <t xml:space="preserve">Combo90</t>
  </si>
  <si>
    <t xml:space="preserve">pdfFile</t>
  </si>
  <si>
    <t xml:space="preserve">ComboCheck89</t>
  </si>
  <si>
    <t xml:space="preserve">Declared10</t>
  </si>
  <si>
    <t xml:space="preserve">ComboCheck90</t>
  </si>
  <si>
    <t xml:space="preserve">stringMSG</t>
  </si>
  <si>
    <t xml:space="preserve">isCorrectCombo</t>
  </si>
  <si>
    <t xml:space="preserve">msgDCB</t>
  </si>
  <si>
    <t xml:space="preserve">howManyCombo</t>
  </si>
  <si>
    <t xml:space="preserve">msgCombo</t>
  </si>
  <si>
    <t xml:space="preserve">howManyElements</t>
  </si>
  <si>
    <t xml:space="preserve">msgGeneral</t>
  </si>
  <si>
    <t xml:space="preserve">DCB_123</t>
  </si>
  <si>
    <t xml:space="preserve">lastDeclared</t>
  </si>
  <si>
    <t xml:space="preserve">DCB_234</t>
  </si>
  <si>
    <t xml:space="preserve">BC String</t>
  </si>
  <si>
    <t xml:space="preserve">BC_123</t>
  </si>
  <si>
    <t xml:space="preserve">BC234</t>
  </si>
  <si>
    <t xml:space="preserve">BC345</t>
  </si>
  <si>
    <t xml:space="preserve">BC456</t>
  </si>
  <si>
    <t xml:space="preserve">BC567</t>
  </si>
  <si>
    <t xml:space="preserve">BC678</t>
  </si>
  <si>
    <t xml:space="preserve">BC789</t>
  </si>
  <si>
    <t xml:space="preserve">BC890</t>
  </si>
  <si>
    <t xml:space="preserve">DCB_345</t>
  </si>
  <si>
    <t xml:space="preserve">+1 BC</t>
  </si>
  <si>
    <t xml:space="preserve">isTooMuchElements</t>
  </si>
  <si>
    <t xml:space="preserve">DCB_456</t>
  </si>
  <si>
    <t xml:space="preserve">DCB567</t>
  </si>
  <si>
    <t xml:space="preserve">isDoubles</t>
  </si>
  <si>
    <t xml:space="preserve">DCB_678</t>
  </si>
  <si>
    <t xml:space="preserve">Nota: rimossa la funzione che mostra il BC solo se ci sono le condizioni, così da avere una soluzione semplice e rapida che funzioni anche con Google Sheets</t>
  </si>
  <si>
    <t xml:space="preserve">isTrios</t>
  </si>
  <si>
    <t xml:space="preserve">DCB_789</t>
  </si>
  <si>
    <t xml:space="preserve">isSingle</t>
  </si>
  <si>
    <t xml:space="preserve">DBC_890</t>
  </si>
  <si>
    <t xml:space="preserve">DCB_Tot</t>
  </si>
  <si>
    <t xml:space="preserve">isCorrectDCB</t>
  </si>
  <si>
    <t xml:space="preserve">DSVersion</t>
  </si>
  <si>
    <t xml:space="preserve">v. 3.1.02</t>
  </si>
  <si>
    <t xml:space="preserve">Value06</t>
  </si>
  <si>
    <t xml:space="preserve">Value01</t>
  </si>
  <si>
    <t xml:space="preserve">Name06</t>
  </si>
  <si>
    <t xml:space="preserve">Name01</t>
  </si>
  <si>
    <t xml:space="preserve">Req06</t>
  </si>
  <si>
    <t xml:space="preserve">Req01</t>
  </si>
  <si>
    <t xml:space="preserve">Value07</t>
  </si>
  <si>
    <t xml:space="preserve">Value02</t>
  </si>
  <si>
    <t xml:space="preserve">Name07</t>
  </si>
  <si>
    <t xml:space="preserve">Name02</t>
  </si>
  <si>
    <t xml:space="preserve">Req07</t>
  </si>
  <si>
    <t xml:space="preserve">Req02</t>
  </si>
  <si>
    <t xml:space="preserve">Value08</t>
  </si>
  <si>
    <t xml:space="preserve">Value03</t>
  </si>
  <si>
    <t xml:space="preserve">Name08</t>
  </si>
  <si>
    <t xml:space="preserve">Name03</t>
  </si>
  <si>
    <t xml:space="preserve">Req08</t>
  </si>
  <si>
    <t xml:space="preserve">Req03</t>
  </si>
  <si>
    <t xml:space="preserve">Value09</t>
  </si>
  <si>
    <t xml:space="preserve">Value04</t>
  </si>
  <si>
    <t xml:space="preserve">Name09</t>
  </si>
  <si>
    <t xml:space="preserve">Name04</t>
  </si>
  <si>
    <t xml:space="preserve">Req09</t>
  </si>
  <si>
    <t xml:space="preserve">Req04</t>
  </si>
  <si>
    <t xml:space="preserve">Value10</t>
  </si>
  <si>
    <t xml:space="preserve">Value05</t>
  </si>
  <si>
    <t xml:space="preserve">Name10</t>
  </si>
  <si>
    <t xml:space="preserve">Name05</t>
  </si>
  <si>
    <t xml:space="preserve">Req10</t>
  </si>
  <si>
    <t xml:space="preserve">Req05</t>
  </si>
  <si>
    <t xml:space="preserve">Valore1</t>
  </si>
  <si>
    <t xml:space="preserve">Combo1</t>
  </si>
  <si>
    <t xml:space="preserve">Valore2</t>
  </si>
  <si>
    <t xml:space="preserve">previsto</t>
  </si>
  <si>
    <t xml:space="preserve">Risultato</t>
  </si>
  <si>
    <t xml:space="preserve">ok</t>
  </si>
  <si>
    <t xml:space="preserve">no</t>
  </si>
</sst>
</file>

<file path=xl/styles.xml><?xml version="1.0" encoding="utf-8"?>
<styleSheet xmlns="http://schemas.openxmlformats.org/spreadsheetml/2006/main">
  <numFmts count="6">
    <numFmt numFmtId="164" formatCode="General"/>
    <numFmt numFmtId="165" formatCode="General"/>
    <numFmt numFmtId="166" formatCode="0.00%"/>
    <numFmt numFmtId="167" formatCode="dd/mm/yyyy"/>
    <numFmt numFmtId="168" formatCode="0"/>
    <numFmt numFmtId="169" formatCode="0.0"/>
  </numFmts>
  <fonts count="33">
    <font>
      <sz val="11"/>
      <color rgb="FF000000"/>
      <name val="Calibri"/>
      <family val="0"/>
      <charset val="1"/>
    </font>
    <font>
      <sz val="10"/>
      <name val="Arial"/>
      <family val="0"/>
    </font>
    <font>
      <sz val="10"/>
      <name val="Arial"/>
      <family val="0"/>
    </font>
    <font>
      <sz val="10"/>
      <name val="Arial"/>
      <family val="0"/>
    </font>
    <font>
      <sz val="11"/>
      <color rgb="FF000000"/>
      <name val="Calibri"/>
      <family val="2"/>
      <charset val="1"/>
    </font>
    <font>
      <sz val="7"/>
      <color rgb="FF000000"/>
      <name val="Calibri"/>
      <family val="2"/>
      <charset val="1"/>
    </font>
    <font>
      <b val="true"/>
      <sz val="11"/>
      <color rgb="FF000000"/>
      <name val="Calibri"/>
      <family val="2"/>
      <charset val="1"/>
    </font>
    <font>
      <b val="true"/>
      <sz val="14"/>
      <color rgb="FF000000"/>
      <name val="Calibri"/>
      <family val="2"/>
      <charset val="1"/>
    </font>
    <font>
      <b val="true"/>
      <i val="true"/>
      <sz val="26"/>
      <color rgb="FFFF0000"/>
      <name val="Calibri"/>
      <family val="2"/>
      <charset val="1"/>
    </font>
    <font>
      <b val="true"/>
      <sz val="12"/>
      <color rgb="FF000000"/>
      <name val="Calibri"/>
      <family val="2"/>
      <charset val="1"/>
    </font>
    <font>
      <b val="true"/>
      <i val="true"/>
      <sz val="11"/>
      <color rgb="FF000000"/>
      <name val="Calibri"/>
      <family val="2"/>
      <charset val="1"/>
    </font>
    <font>
      <sz val="12"/>
      <color rgb="FF000000"/>
      <name val="Calibri"/>
      <family val="2"/>
      <charset val="1"/>
    </font>
    <font>
      <sz val="11"/>
      <name val="Calibri"/>
      <family val="2"/>
      <charset val="1"/>
    </font>
    <font>
      <i val="true"/>
      <sz val="12"/>
      <color rgb="FFFF0000"/>
      <name val="Calibri"/>
      <family val="2"/>
      <charset val="1"/>
    </font>
    <font>
      <i val="true"/>
      <sz val="10"/>
      <color rgb="FF000000"/>
      <name val="Calibri"/>
      <family val="2"/>
      <charset val="1"/>
    </font>
    <font>
      <sz val="14"/>
      <color rgb="FF000000"/>
      <name val="Calibri"/>
      <family val="2"/>
      <charset val="1"/>
    </font>
    <font>
      <b val="true"/>
      <i val="true"/>
      <sz val="14"/>
      <color rgb="FF000000"/>
      <name val="Calibri"/>
      <family val="2"/>
      <charset val="1"/>
    </font>
    <font>
      <i val="true"/>
      <sz val="14"/>
      <color rgb="FF000000"/>
      <name val="Calibri"/>
      <family val="2"/>
      <charset val="1"/>
    </font>
    <font>
      <i val="true"/>
      <sz val="12"/>
      <color rgb="FF000000"/>
      <name val="Calibri"/>
      <family val="2"/>
      <charset val="1"/>
    </font>
    <font>
      <sz val="8"/>
      <color rgb="FF000000"/>
      <name val="Calibri"/>
      <family val="2"/>
      <charset val="1"/>
    </font>
    <font>
      <b val="true"/>
      <sz val="16"/>
      <color rgb="FF000000"/>
      <name val="Calibri"/>
      <family val="2"/>
      <charset val="1"/>
    </font>
    <font>
      <sz val="11"/>
      <color rgb="FF2F5597"/>
      <name val="Calibri"/>
      <family val="2"/>
      <charset val="1"/>
    </font>
    <font>
      <sz val="12"/>
      <color rgb="FF2F5496"/>
      <name val="Calibri"/>
      <family val="2"/>
      <charset val="1"/>
    </font>
    <font>
      <b val="true"/>
      <sz val="10"/>
      <color rgb="FF000000"/>
      <name val="Arial"/>
      <family val="2"/>
      <charset val="1"/>
    </font>
    <font>
      <sz val="10"/>
      <color rgb="FF2F5597"/>
      <name val="Arial"/>
      <family val="2"/>
      <charset val="1"/>
    </font>
    <font>
      <b val="true"/>
      <sz val="10"/>
      <color rgb="FF2F5597"/>
      <name val="Arial"/>
      <family val="2"/>
      <charset val="1"/>
    </font>
    <font>
      <sz val="10"/>
      <color rgb="FF000000"/>
      <name val="Arial"/>
      <family val="2"/>
      <charset val="1"/>
    </font>
    <font>
      <sz val="10"/>
      <color rgb="FF000000"/>
      <name val="Calibri"/>
      <family val="2"/>
      <charset val="1"/>
    </font>
    <font>
      <b val="true"/>
      <sz val="11"/>
      <color rgb="FFFA7D00"/>
      <name val="Calibri"/>
      <family val="2"/>
      <charset val="1"/>
    </font>
    <font>
      <sz val="12"/>
      <color rgb="FF3F3F76"/>
      <name val="Calibri"/>
      <family val="2"/>
      <charset val="1"/>
    </font>
    <font>
      <b val="true"/>
      <sz val="11"/>
      <color rgb="FF3F3F3F"/>
      <name val="Calibri"/>
      <family val="2"/>
      <charset val="1"/>
    </font>
    <font>
      <sz val="11"/>
      <color rgb="FF006100"/>
      <name val="Calibri"/>
      <family val="2"/>
      <charset val="1"/>
    </font>
    <font>
      <sz val="11"/>
      <color rgb="FF9C0006"/>
      <name val="Calibri"/>
      <family val="2"/>
      <charset val="1"/>
    </font>
  </fonts>
  <fills count="14">
    <fill>
      <patternFill patternType="none"/>
    </fill>
    <fill>
      <patternFill patternType="gray125"/>
    </fill>
    <fill>
      <patternFill patternType="solid">
        <fgColor rgb="FFFFCC99"/>
        <bgColor rgb="FFFFC7CE"/>
      </patternFill>
    </fill>
    <fill>
      <patternFill patternType="solid">
        <fgColor rgb="FFF2F2F2"/>
        <bgColor rgb="FFE2F0D9"/>
      </patternFill>
    </fill>
    <fill>
      <patternFill patternType="solid">
        <fgColor rgb="FFC6EFCE"/>
        <bgColor rgb="FFE2F0D9"/>
      </patternFill>
    </fill>
    <fill>
      <patternFill patternType="solid">
        <fgColor rgb="FFFFC7CE"/>
        <bgColor rgb="FFFFCC99"/>
      </patternFill>
    </fill>
    <fill>
      <patternFill patternType="solid">
        <fgColor rgb="FFFFFFFF"/>
        <bgColor rgb="FFF2F2F2"/>
      </patternFill>
    </fill>
    <fill>
      <patternFill patternType="solid">
        <fgColor rgb="FFFEF2CB"/>
        <bgColor rgb="FFF2F2F2"/>
      </patternFill>
    </fill>
    <fill>
      <patternFill patternType="solid">
        <fgColor rgb="FFC5C2C2"/>
        <bgColor rgb="FFBFBFBF"/>
      </patternFill>
    </fill>
    <fill>
      <patternFill patternType="solid">
        <fgColor rgb="FFE2F0D9"/>
        <bgColor rgb="FFDEEAF6"/>
      </patternFill>
    </fill>
    <fill>
      <patternFill patternType="solid">
        <fgColor rgb="FFD9E2F3"/>
        <bgColor rgb="FFDAE3F3"/>
      </patternFill>
    </fill>
    <fill>
      <patternFill patternType="solid">
        <fgColor rgb="FFDEEAF6"/>
        <bgColor rgb="FFDAE3F3"/>
      </patternFill>
    </fill>
    <fill>
      <patternFill patternType="solid">
        <fgColor rgb="FFDAE3F3"/>
        <bgColor rgb="FFD9E2F3"/>
      </patternFill>
    </fill>
    <fill>
      <patternFill patternType="solid">
        <fgColor rgb="FFFFFF00"/>
        <bgColor rgb="FFFFFF00"/>
      </patternFill>
    </fill>
  </fills>
  <borders count="74">
    <border diagonalUp="false" diagonalDown="false">
      <left/>
      <right/>
      <top/>
      <botto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color rgb="FF3F3F3F"/>
      </left>
      <right style="thin">
        <color rgb="FF3F3F3F"/>
      </right>
      <top style="thin">
        <color rgb="FF3F3F3F"/>
      </top>
      <bottom style="thin">
        <color rgb="FF3F3F3F"/>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style="thin">
        <color rgb="FFFFFFFF"/>
      </left>
      <right style="thin">
        <color rgb="FFFFFFFF"/>
      </right>
      <top style="thin">
        <color rgb="FFFFFFFF"/>
      </top>
      <bottom/>
      <diagonal/>
    </border>
    <border diagonalUp="false" diagonalDown="false">
      <left style="thin">
        <color rgb="FFFFFFFF"/>
      </left>
      <right/>
      <top style="thin">
        <color rgb="FFFFFFFF"/>
      </top>
      <bottom style="thin">
        <color rgb="FFFFFFFF"/>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thin"/>
      <top style="medium"/>
      <bottom/>
      <diagonal/>
    </border>
    <border diagonalUp="false" diagonalDown="false">
      <left style="thin"/>
      <right style="medium"/>
      <top style="medium"/>
      <bottom style="thin"/>
      <diagonal/>
    </border>
    <border diagonalUp="false" diagonalDown="false">
      <left/>
      <right style="thin">
        <color rgb="FFFFFFFF"/>
      </right>
      <top style="thin">
        <color rgb="FFFFFFFF"/>
      </top>
      <bottom style="thin">
        <color rgb="FFFFFFFF"/>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thin">
        <color rgb="FFFFFFFF"/>
      </left>
      <right/>
      <top style="thin">
        <color rgb="FFFFFFFF"/>
      </top>
      <bottom/>
      <diagonal/>
    </border>
    <border diagonalUp="false" diagonalDown="false">
      <left style="thin"/>
      <right style="thin"/>
      <top/>
      <bottom style="medium"/>
      <diagonal/>
    </border>
    <border diagonalUp="false" diagonalDown="false">
      <left/>
      <right style="thin">
        <color rgb="FFFFFFFF"/>
      </right>
      <top style="thin">
        <color rgb="FFFFFFFF"/>
      </top>
      <bottom/>
      <diagonal/>
    </border>
    <border diagonalUp="false" diagonalDown="false">
      <left style="thin">
        <color rgb="FFFFFFFF"/>
      </left>
      <right style="thin">
        <color rgb="FFFFFFFF"/>
      </right>
      <top/>
      <bottom/>
      <diagonal/>
    </border>
    <border diagonalUp="false" diagonalDown="false">
      <left style="thin">
        <color rgb="FFFFFFFF"/>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style="medium"/>
      <top style="thin"/>
      <bottom style="thin"/>
      <diagonal/>
    </border>
    <border diagonalUp="false" diagonalDown="false">
      <left style="thin">
        <color rgb="FFFFFFFF"/>
      </left>
      <right style="thin">
        <color rgb="FFFFFFFF"/>
      </right>
      <top/>
      <bottom style="thin">
        <color rgb="FFFFFFFF"/>
      </bottom>
      <diagonal/>
    </border>
    <border diagonalUp="false" diagonalDown="false">
      <left style="medium"/>
      <right style="thin">
        <color rgb="FFFFFFFF"/>
      </right>
      <top style="medium"/>
      <bottom style="medium"/>
      <diagonal/>
    </border>
    <border diagonalUp="false" diagonalDown="false">
      <left style="thin">
        <color rgb="FFFFFFFF"/>
      </left>
      <right style="thin">
        <color rgb="FFFFFFFF"/>
      </right>
      <top style="medium"/>
      <bottom style="medium"/>
      <diagonal/>
    </border>
    <border diagonalUp="false" diagonalDown="false">
      <left style="thin">
        <color rgb="FFFFFFFF"/>
      </left>
      <right style="medium"/>
      <top style="medium"/>
      <bottom style="medium"/>
      <diagonal/>
    </border>
    <border diagonalUp="false" diagonalDown="false">
      <left style="medium"/>
      <right/>
      <top style="medium"/>
      <bottom style="medium"/>
      <diagonal/>
    </border>
    <border diagonalUp="false" diagonalDown="false">
      <left/>
      <right/>
      <top style="medium"/>
      <bottom/>
      <diagonal/>
    </border>
    <border diagonalUp="false" diagonalDown="false">
      <left/>
      <right style="medium"/>
      <top style="medium"/>
      <bottom style="medium"/>
      <diagonal/>
    </border>
    <border diagonalUp="false" diagonalDown="false">
      <left/>
      <right/>
      <top/>
      <bottom style="medium"/>
      <diagonal/>
    </border>
    <border diagonalUp="false" diagonalDown="false">
      <left/>
      <right/>
      <top style="thin">
        <color rgb="FFED7D31"/>
      </top>
      <bottom style="thin">
        <color rgb="FFED7D31"/>
      </bottom>
      <diagonal/>
    </border>
    <border diagonalUp="false" diagonalDown="false">
      <left/>
      <right/>
      <top/>
      <bottom style="thin">
        <color rgb="FF4472C4"/>
      </bottom>
      <diagonal/>
    </border>
    <border diagonalUp="false" diagonalDown="false">
      <left style="medium"/>
      <right/>
      <top/>
      <bottom style="thin">
        <color rgb="FF4472C4"/>
      </bottom>
      <diagonal/>
    </border>
    <border diagonalUp="false" diagonalDown="false">
      <left/>
      <right style="medium"/>
      <top/>
      <bottom style="thin">
        <color rgb="FF4472C4"/>
      </bottom>
      <diagonal/>
    </border>
    <border diagonalUp="false" diagonalDown="false">
      <left style="medium"/>
      <right style="hair">
        <color rgb="FFBFBFBF"/>
      </right>
      <top style="hair">
        <color rgb="FFBFBFBF"/>
      </top>
      <bottom style="hair">
        <color rgb="FFBFBFBF"/>
      </bottom>
      <diagonal/>
    </border>
    <border diagonalUp="false" diagonalDown="false">
      <left/>
      <right style="hair">
        <color rgb="FFBFBFBF"/>
      </right>
      <top style="hair">
        <color rgb="FFBFBFBF"/>
      </top>
      <bottom style="hair">
        <color rgb="FFBFBFBF"/>
      </bottom>
      <diagonal/>
    </border>
    <border diagonalUp="false" diagonalDown="false">
      <left style="hair">
        <color rgb="FFBFBFBF"/>
      </left>
      <right style="hair">
        <color rgb="FFBFBFBF"/>
      </right>
      <top style="hair">
        <color rgb="FFBFBFBF"/>
      </top>
      <bottom style="hair">
        <color rgb="FFBFBFBF"/>
      </bottom>
      <diagonal/>
    </border>
    <border diagonalUp="false" diagonalDown="false">
      <left/>
      <right style="medium"/>
      <top/>
      <bottom/>
      <diagonal/>
    </border>
    <border diagonalUp="false" diagonalDown="false">
      <left/>
      <right style="hair">
        <color rgb="FFBFBFBF"/>
      </right>
      <top style="hair">
        <color rgb="FFBFBFBF"/>
      </top>
      <bottom style="medium"/>
      <diagonal/>
    </border>
    <border diagonalUp="false" diagonalDown="false">
      <left style="hair">
        <color rgb="FFBFBFBF"/>
      </left>
      <right style="hair">
        <color rgb="FFBFBFBF"/>
      </right>
      <top style="hair">
        <color rgb="FFBFBFBF"/>
      </top>
      <bottom style="medium"/>
      <diagonal/>
    </border>
    <border diagonalUp="false" diagonalDown="false">
      <left/>
      <right style="medium"/>
      <top/>
      <bottom style="medium"/>
      <diagonal/>
    </border>
    <border diagonalUp="false" diagonalDown="false">
      <left style="medium"/>
      <right style="thin">
        <color rgb="FF7F7F7F"/>
      </right>
      <top style="medium"/>
      <bottom style="thin">
        <color rgb="FF7F7F7F"/>
      </bottom>
      <diagonal/>
    </border>
    <border diagonalUp="false" diagonalDown="false">
      <left/>
      <right/>
      <top style="medium"/>
      <bottom style="thin">
        <color rgb="FF7F7F7F"/>
      </bottom>
      <diagonal/>
    </border>
    <border diagonalUp="false" diagonalDown="false">
      <left style="thin">
        <color rgb="FF7F7F7F"/>
      </left>
      <right style="medium"/>
      <top style="medium"/>
      <bottom style="thin">
        <color rgb="FF7F7F7F"/>
      </bottom>
      <diagonal/>
    </border>
    <border diagonalUp="false" diagonalDown="false">
      <left style="medium"/>
      <right/>
      <top style="medium"/>
      <bottom/>
      <diagonal/>
    </border>
    <border diagonalUp="false" diagonalDown="false">
      <left/>
      <right style="medium"/>
      <top style="medium"/>
      <bottom/>
      <diagonal/>
    </border>
    <border diagonalUp="false" diagonalDown="false">
      <left style="medium"/>
      <right style="thin">
        <color rgb="FF7F7F7F"/>
      </right>
      <top/>
      <bottom style="thin">
        <color rgb="FF7F7F7F"/>
      </bottom>
      <diagonal/>
    </border>
    <border diagonalUp="false" diagonalDown="false">
      <left/>
      <right/>
      <top/>
      <bottom style="thin">
        <color rgb="FF7F7F7F"/>
      </bottom>
      <diagonal/>
    </border>
    <border diagonalUp="false" diagonalDown="false">
      <left style="thin">
        <color rgb="FF7F7F7F"/>
      </left>
      <right style="medium"/>
      <top/>
      <bottom style="thin">
        <color rgb="FF7F7F7F"/>
      </bottom>
      <diagonal/>
    </border>
    <border diagonalUp="false" diagonalDown="false">
      <left style="thin">
        <color rgb="FF7F7F7F"/>
      </left>
      <right style="medium"/>
      <top style="thin">
        <color rgb="FF7F7F7F"/>
      </top>
      <bottom style="thin">
        <color rgb="FF7F7F7F"/>
      </bottom>
      <diagonal/>
    </border>
    <border diagonalUp="false" diagonalDown="false">
      <left style="medium"/>
      <right/>
      <top/>
      <bottom/>
      <diagonal/>
    </border>
    <border diagonalUp="false" diagonalDown="false">
      <left style="medium"/>
      <right style="thin">
        <color rgb="FF7F7F7F"/>
      </right>
      <top style="thin">
        <color rgb="FF7F7F7F"/>
      </top>
      <bottom style="thin">
        <color rgb="FF7F7F7F"/>
      </bottom>
      <diagonal/>
    </border>
    <border diagonalUp="false" diagonalDown="false">
      <left/>
      <right/>
      <top style="thin">
        <color rgb="FF7F7F7F"/>
      </top>
      <bottom style="thin">
        <color rgb="FF7F7F7F"/>
      </bottom>
      <diagonal/>
    </border>
    <border diagonalUp="false" diagonalDown="false">
      <left style="medium"/>
      <right style="thin">
        <color rgb="FF7F7F7F"/>
      </right>
      <top style="thin">
        <color rgb="FF7F7F7F"/>
      </top>
      <bottom/>
      <diagonal/>
    </border>
    <border diagonalUp="false" diagonalDown="false">
      <left/>
      <right/>
      <top style="thin">
        <color rgb="FF7F7F7F"/>
      </top>
      <bottom/>
      <diagonal/>
    </border>
    <border diagonalUp="false" diagonalDown="false">
      <left style="thin">
        <color rgb="FF7F7F7F"/>
      </left>
      <right style="medium"/>
      <top style="thin">
        <color rgb="FF7F7F7F"/>
      </top>
      <bottom/>
      <diagonal/>
    </border>
    <border diagonalUp="false" diagonalDown="false">
      <left style="medium"/>
      <right/>
      <top/>
      <bottom style="medium"/>
      <diagonal/>
    </border>
    <border diagonalUp="false" diagonalDown="false">
      <left style="medium"/>
      <right style="thin">
        <color rgb="FF7F7F7F"/>
      </right>
      <top style="thin">
        <color rgb="FF7F7F7F"/>
      </top>
      <bottom style="medium"/>
      <diagonal/>
    </border>
    <border diagonalUp="false" diagonalDown="false">
      <left/>
      <right/>
      <top style="thin">
        <color rgb="FF7F7F7F"/>
      </top>
      <bottom style="medium"/>
      <diagonal/>
    </border>
    <border diagonalUp="false" diagonalDown="false">
      <left style="thin">
        <color rgb="FF7F7F7F"/>
      </left>
      <right style="medium"/>
      <top style="thin">
        <color rgb="FF7F7F7F"/>
      </top>
      <bottom style="medium"/>
      <diagonal/>
    </border>
    <border diagonalUp="false" diagonalDown="false">
      <left style="thin">
        <color rgb="FF7F7F7F"/>
      </left>
      <right style="thin">
        <color rgb="FF7F7F7F"/>
      </right>
      <top style="medium"/>
      <bottom style="thin">
        <color rgb="FF7F7F7F"/>
      </bottom>
      <diagonal/>
    </border>
    <border diagonalUp="false" diagonalDown="false">
      <left style="thin">
        <color rgb="FF7F7F7F"/>
      </left>
      <right style="thin">
        <color rgb="FF7F7F7F"/>
      </right>
      <top/>
      <bottom/>
      <diagonal/>
    </border>
    <border diagonalUp="false" diagonalDown="false">
      <left style="thin">
        <color rgb="FF7F7F7F"/>
      </left>
      <right style="medium"/>
      <top/>
      <bottom/>
      <diagonal/>
    </border>
    <border diagonalUp="false" diagonalDown="false">
      <left style="thin">
        <color rgb="FF7F7F7F"/>
      </left>
      <right style="thin">
        <color rgb="FF7F7F7F"/>
      </right>
      <top style="thin">
        <color rgb="FF7F7F7F"/>
      </top>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29" fillId="2" borderId="1" applyFont="true" applyBorder="true" applyAlignment="true" applyProtection="false">
      <alignment horizontal="general" vertical="bottom" textRotation="0" wrapText="false" indent="0" shrinkToFit="false"/>
    </xf>
    <xf numFmtId="164" fontId="28" fillId="3" borderId="1" applyFont="true" applyBorder="true" applyAlignment="true" applyProtection="false">
      <alignment horizontal="general" vertical="bottom" textRotation="0" wrapText="false" indent="0" shrinkToFit="false"/>
    </xf>
    <xf numFmtId="164" fontId="30" fillId="3" borderId="2" applyFont="true" applyBorder="true" applyAlignment="true" applyProtection="false">
      <alignment horizontal="general" vertical="bottom" textRotation="0" wrapText="false" indent="0" shrinkToFit="false"/>
    </xf>
    <xf numFmtId="164" fontId="31" fillId="4" borderId="0" applyFont="true" applyBorder="false" applyAlignment="true" applyProtection="false">
      <alignment horizontal="general" vertical="bottom" textRotation="0" wrapText="false" indent="0" shrinkToFit="false"/>
    </xf>
    <xf numFmtId="164" fontId="32" fillId="5" borderId="0" applyFont="true" applyBorder="false" applyAlignment="true" applyProtection="false">
      <alignment horizontal="general" vertical="bottom" textRotation="0" wrapText="false" indent="0" shrinkToFit="false"/>
    </xf>
  </cellStyleXfs>
  <cellXfs count="18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3" xfId="0" applyFont="true" applyBorder="true" applyAlignment="true" applyProtection="true">
      <alignment horizontal="general" vertical="bottom" textRotation="0" wrapText="false" indent="0" shrinkToFit="false"/>
      <protection locked="true" hidden="false"/>
    </xf>
    <xf numFmtId="164" fontId="4" fillId="0" borderId="4" xfId="0" applyFont="true" applyBorder="true" applyAlignment="true" applyProtection="true">
      <alignment horizontal="general" vertical="bottom" textRotation="0" wrapText="false" indent="0" shrinkToFit="false"/>
      <protection locked="true" hidden="false"/>
    </xf>
    <xf numFmtId="164" fontId="5" fillId="0" borderId="4" xfId="0" applyFont="true" applyBorder="true" applyAlignment="true" applyProtection="true">
      <alignment horizontal="right" vertical="bottom" textRotation="0" wrapText="false" indent="0" shrinkToFit="false"/>
      <protection locked="true" hidden="false"/>
    </xf>
    <xf numFmtId="164" fontId="4" fillId="6" borderId="3" xfId="0" applyFont="true" applyBorder="true" applyAlignment="true" applyProtection="true">
      <alignment horizontal="general" vertical="center" textRotation="0" wrapText="false" indent="0" shrinkToFit="false"/>
      <protection locked="true" hidden="false"/>
    </xf>
    <xf numFmtId="164" fontId="4" fillId="0" borderId="3" xfId="0" applyFont="true" applyBorder="true" applyAlignment="true" applyProtection="true">
      <alignment horizontal="general" vertical="center" textRotation="0" wrapText="false" indent="0" shrinkToFit="false"/>
      <protection locked="true" hidden="false"/>
    </xf>
    <xf numFmtId="165" fontId="6" fillId="0" borderId="3" xfId="0" applyFont="true" applyBorder="true" applyAlignment="true" applyProtection="true">
      <alignment horizontal="right" vertical="center" textRotation="0" wrapText="false" indent="0" shrinkToFit="false"/>
      <protection locked="true" hidden="false"/>
    </xf>
    <xf numFmtId="164" fontId="7" fillId="7" borderId="3" xfId="0" applyFont="true" applyBorder="true" applyAlignment="true" applyProtection="true">
      <alignment horizontal="general" vertical="center" textRotation="0" wrapText="false" indent="0" shrinkToFit="false"/>
      <protection locked="false" hidden="false"/>
    </xf>
    <xf numFmtId="164" fontId="4" fillId="0" borderId="3" xfId="0" applyFont="true" applyBorder="true" applyAlignment="true" applyProtection="true">
      <alignment horizontal="center" vertical="center" textRotation="0" wrapText="false" indent="0" shrinkToFit="false"/>
      <protection locked="true" hidden="false"/>
    </xf>
    <xf numFmtId="164" fontId="8" fillId="0" borderId="3" xfId="0" applyFont="true" applyBorder="true" applyAlignment="true" applyProtection="true">
      <alignment horizontal="left" vertical="top" textRotation="0" wrapText="false" indent="0" shrinkToFit="false"/>
      <protection locked="true" hidden="false"/>
    </xf>
    <xf numFmtId="164" fontId="4" fillId="6" borderId="3" xfId="0" applyFont="true" applyBorder="true" applyAlignment="true" applyProtection="true">
      <alignment horizontal="general" vertical="bottom" textRotation="0" wrapText="false" indent="0" shrinkToFit="false"/>
      <protection locked="true" hidden="false"/>
    </xf>
    <xf numFmtId="164" fontId="6" fillId="0" borderId="3" xfId="0" applyFont="true" applyBorder="true" applyAlignment="true" applyProtection="true">
      <alignment horizontal="right" vertical="bottom" textRotation="0" wrapText="false" indent="0" shrinkToFit="false"/>
      <protection locked="true" hidden="false"/>
    </xf>
    <xf numFmtId="164" fontId="9" fillId="0" borderId="3" xfId="0" applyFont="true" applyBorder="true" applyAlignment="true" applyProtection="true">
      <alignment horizontal="center" vertical="bottom" textRotation="0" wrapText="false" indent="0" shrinkToFit="false"/>
      <protection locked="true" hidden="false"/>
    </xf>
    <xf numFmtId="164" fontId="4" fillId="0" borderId="3" xfId="0" applyFont="true" applyBorder="true" applyAlignment="true" applyProtection="true">
      <alignment horizontal="left" vertical="bottom" textRotation="0" wrapText="false" indent="0" shrinkToFit="false"/>
      <protection locked="true" hidden="false"/>
    </xf>
    <xf numFmtId="164" fontId="7" fillId="7" borderId="3" xfId="0" applyFont="true" applyBorder="true" applyAlignment="true" applyProtection="true">
      <alignment horizontal="left" vertical="center" textRotation="0" wrapText="false" indent="0" shrinkToFit="false"/>
      <protection locked="false" hidden="false"/>
    </xf>
    <xf numFmtId="164" fontId="9" fillId="0" borderId="3" xfId="0" applyFont="true" applyBorder="true" applyAlignment="true" applyProtection="true">
      <alignment horizontal="left" vertical="bottom" textRotation="0" wrapText="false" indent="0" shrinkToFit="false"/>
      <protection locked="true" hidden="false"/>
    </xf>
    <xf numFmtId="164" fontId="7" fillId="7" borderId="3" xfId="0" applyFont="true" applyBorder="true" applyAlignment="true" applyProtection="true">
      <alignment horizontal="left" vertical="center" textRotation="0" wrapText="false" indent="1" shrinkToFit="false"/>
      <protection locked="false" hidden="false"/>
    </xf>
    <xf numFmtId="164" fontId="4" fillId="0" borderId="5" xfId="0" applyFont="true" applyBorder="true" applyAlignment="true" applyProtection="true">
      <alignment horizontal="center" vertical="bottom" textRotation="0" wrapText="false" indent="0" shrinkToFit="false"/>
      <protection locked="true" hidden="false"/>
    </xf>
    <xf numFmtId="164" fontId="6" fillId="8" borderId="6" xfId="0" applyFont="true" applyBorder="true" applyAlignment="true" applyProtection="true">
      <alignment horizontal="center" vertical="center" textRotation="0" wrapText="false" indent="0" shrinkToFit="false"/>
      <protection locked="true" hidden="false"/>
    </xf>
    <xf numFmtId="164" fontId="6" fillId="8" borderId="7" xfId="0" applyFont="true" applyBorder="true" applyAlignment="true" applyProtection="true">
      <alignment horizontal="center" vertical="center" textRotation="0" wrapText="false" indent="0" shrinkToFit="false"/>
      <protection locked="true" hidden="false"/>
    </xf>
    <xf numFmtId="164" fontId="6" fillId="8" borderId="8" xfId="0" applyFont="true" applyBorder="true" applyAlignment="true" applyProtection="true">
      <alignment horizontal="center" vertical="center" textRotation="0" wrapText="false" indent="0" shrinkToFit="false"/>
      <protection locked="true" hidden="false"/>
    </xf>
    <xf numFmtId="164" fontId="6" fillId="8" borderId="9" xfId="0" applyFont="true" applyBorder="true" applyAlignment="true" applyProtection="true">
      <alignment horizontal="center" vertical="center" textRotation="0" wrapText="false" indent="0" shrinkToFit="false"/>
      <protection locked="true" hidden="false"/>
    </xf>
    <xf numFmtId="164" fontId="4" fillId="0" borderId="10" xfId="0" applyFont="true" applyBorder="true" applyAlignment="true" applyProtection="true">
      <alignment horizontal="center" vertical="bottom" textRotation="0" wrapText="false" indent="0" shrinkToFit="false"/>
      <protection locked="true" hidden="false"/>
    </xf>
    <xf numFmtId="164" fontId="4" fillId="0" borderId="5" xfId="0" applyFont="true" applyBorder="true" applyAlignment="true" applyProtection="true">
      <alignment horizontal="general" vertical="bottom" textRotation="0" wrapText="false" indent="0" shrinkToFit="false"/>
      <protection locked="true" hidden="false"/>
    </xf>
    <xf numFmtId="164" fontId="10" fillId="0" borderId="11" xfId="0" applyFont="true" applyBorder="true" applyAlignment="true" applyProtection="true">
      <alignment horizontal="center" vertical="center" textRotation="0" wrapText="false" indent="0" shrinkToFit="false"/>
      <protection locked="true" hidden="false"/>
    </xf>
    <xf numFmtId="164" fontId="9" fillId="7" borderId="12" xfId="0" applyFont="true" applyBorder="true" applyAlignment="true" applyProtection="true">
      <alignment horizontal="center" vertical="center" textRotation="0" wrapText="false" indent="0" shrinkToFit="false"/>
      <protection locked="false" hidden="false"/>
    </xf>
    <xf numFmtId="164" fontId="9" fillId="0" borderId="13" xfId="0" applyFont="true" applyBorder="true" applyAlignment="true" applyProtection="true">
      <alignment horizontal="left" vertical="center" textRotation="0" wrapText="false" indent="0" shrinkToFit="false"/>
      <protection locked="true" hidden="false"/>
    </xf>
    <xf numFmtId="164" fontId="11" fillId="0" borderId="14" xfId="0" applyFont="true" applyBorder="true" applyAlignment="true" applyProtection="true">
      <alignment horizontal="center" vertical="center" textRotation="0" wrapText="false" indent="0" shrinkToFit="false"/>
      <protection locked="true" hidden="false"/>
    </xf>
    <xf numFmtId="164" fontId="11" fillId="0" borderId="12" xfId="0" applyFont="true" applyBorder="true" applyAlignment="true" applyProtection="true">
      <alignment horizontal="center" vertical="center" textRotation="0" wrapText="false" indent="0" shrinkToFit="false"/>
      <protection locked="true" hidden="false"/>
    </xf>
    <xf numFmtId="164" fontId="11" fillId="7" borderId="12" xfId="0" applyFont="true" applyBorder="true" applyAlignment="true" applyProtection="true">
      <alignment horizontal="right" vertical="center" textRotation="0" wrapText="false" indent="0" shrinkToFit="false"/>
      <protection locked="false" hidden="false"/>
    </xf>
    <xf numFmtId="165" fontId="11" fillId="0" borderId="15" xfId="0" applyFont="true" applyBorder="true" applyAlignment="true" applyProtection="true">
      <alignment horizontal="left" vertical="center" textRotation="0" wrapText="false" indent="0" shrinkToFit="false"/>
      <protection locked="true" hidden="false"/>
    </xf>
    <xf numFmtId="164" fontId="9" fillId="7" borderId="15" xfId="0" applyFont="true" applyBorder="true" applyAlignment="true" applyProtection="true">
      <alignment horizontal="center" vertical="center" textRotation="0" wrapText="false" indent="0" shrinkToFit="false"/>
      <protection locked="false" hidden="false"/>
    </xf>
    <xf numFmtId="164" fontId="12" fillId="9" borderId="14" xfId="0" applyFont="true" applyBorder="true" applyAlignment="true" applyProtection="true">
      <alignment horizontal="center" vertical="center" textRotation="0" wrapText="false" indent="0" shrinkToFit="false"/>
      <protection locked="false" hidden="false"/>
    </xf>
    <xf numFmtId="164" fontId="13" fillId="0" borderId="16" xfId="0" applyFont="true" applyBorder="true" applyAlignment="true" applyProtection="true">
      <alignment horizontal="left" vertical="top" textRotation="0" wrapText="false" indent="0" shrinkToFit="false"/>
      <protection locked="true" hidden="false"/>
    </xf>
    <xf numFmtId="164" fontId="4" fillId="0" borderId="10" xfId="0" applyFont="true" applyBorder="true" applyAlignment="true" applyProtection="true">
      <alignment horizontal="general" vertical="bottom" textRotation="0" wrapText="false" indent="0" shrinkToFit="false"/>
      <protection locked="true" hidden="false"/>
    </xf>
    <xf numFmtId="164" fontId="14" fillId="0" borderId="17" xfId="0" applyFont="true" applyBorder="true" applyAlignment="true" applyProtection="true">
      <alignment horizontal="left" vertical="top" textRotation="0" wrapText="true" indent="0" shrinkToFit="false"/>
      <protection locked="true" hidden="false"/>
    </xf>
    <xf numFmtId="164" fontId="9" fillId="7" borderId="18" xfId="0" applyFont="true" applyBorder="true" applyAlignment="true" applyProtection="true">
      <alignment horizontal="center" vertical="center" textRotation="0" wrapText="false" indent="0" shrinkToFit="false"/>
      <protection locked="false" hidden="false"/>
    </xf>
    <xf numFmtId="164" fontId="12" fillId="0" borderId="14" xfId="0" applyFont="true" applyBorder="true" applyAlignment="true" applyProtection="true">
      <alignment horizontal="center" vertical="center" textRotation="0" wrapText="false" indent="0" shrinkToFit="false"/>
      <protection locked="true" hidden="false"/>
    </xf>
    <xf numFmtId="164" fontId="10" fillId="0" borderId="19" xfId="0" applyFont="true" applyBorder="true" applyAlignment="true" applyProtection="true">
      <alignment horizontal="center" vertical="center" textRotation="0" wrapText="false" indent="0" shrinkToFit="false"/>
      <protection locked="true" hidden="false"/>
    </xf>
    <xf numFmtId="164" fontId="9" fillId="7" borderId="20" xfId="0" applyFont="true" applyBorder="true" applyAlignment="true" applyProtection="true">
      <alignment horizontal="center" vertical="center" textRotation="0" wrapText="false" indent="0" shrinkToFit="false"/>
      <protection locked="false" hidden="false"/>
    </xf>
    <xf numFmtId="164" fontId="11" fillId="0" borderId="20" xfId="0" applyFont="true" applyBorder="true" applyAlignment="true" applyProtection="true">
      <alignment horizontal="center" vertical="center" textRotation="0" wrapText="false" indent="0" shrinkToFit="false"/>
      <protection locked="true" hidden="false"/>
    </xf>
    <xf numFmtId="164" fontId="11" fillId="0" borderId="21" xfId="0" applyFont="true" applyBorder="true" applyAlignment="true" applyProtection="true">
      <alignment horizontal="center" vertical="center" textRotation="0" wrapText="false" indent="0" shrinkToFit="false"/>
      <protection locked="true" hidden="false"/>
    </xf>
    <xf numFmtId="164" fontId="11" fillId="0" borderId="21" xfId="0" applyFont="true" applyBorder="true" applyAlignment="true" applyProtection="true">
      <alignment horizontal="right" vertical="center" textRotation="0" wrapText="false" indent="0" shrinkToFit="false"/>
      <protection locked="true" hidden="false"/>
    </xf>
    <xf numFmtId="165" fontId="11" fillId="0" borderId="22" xfId="0" applyFont="true" applyBorder="true" applyAlignment="true" applyProtection="true">
      <alignment horizontal="left" vertical="center" textRotation="0" wrapText="false" indent="0" shrinkToFit="false"/>
      <protection locked="true" hidden="false"/>
    </xf>
    <xf numFmtId="164" fontId="9" fillId="0" borderId="22" xfId="0" applyFont="true" applyBorder="true" applyAlignment="true" applyProtection="true">
      <alignment horizontal="center" vertical="center" textRotation="0" wrapText="false" indent="0" shrinkToFit="false"/>
      <protection locked="true" hidden="false"/>
    </xf>
    <xf numFmtId="164" fontId="9" fillId="0" borderId="23" xfId="0" applyFont="true" applyBorder="true" applyAlignment="true" applyProtection="true">
      <alignment horizontal="center" vertical="center" textRotation="0" wrapText="false" indent="0" shrinkToFit="false"/>
      <protection locked="true" hidden="false"/>
    </xf>
    <xf numFmtId="164" fontId="13" fillId="0" borderId="24" xfId="0" applyFont="true" applyBorder="true" applyAlignment="true" applyProtection="true">
      <alignment horizontal="left" vertical="top" textRotation="0" wrapText="false" indent="0" shrinkToFit="false"/>
      <protection locked="true" hidden="false"/>
    </xf>
    <xf numFmtId="164" fontId="4" fillId="0" borderId="25" xfId="0" applyFont="true" applyBorder="true" applyAlignment="true" applyProtection="true">
      <alignment horizontal="general" vertical="bottom" textRotation="0" wrapText="false" indent="0" shrinkToFit="false"/>
      <protection locked="true" hidden="false"/>
    </xf>
    <xf numFmtId="164" fontId="14" fillId="0" borderId="26" xfId="0" applyFont="true" applyBorder="true" applyAlignment="true" applyProtection="true">
      <alignment horizontal="left" vertical="top" textRotation="0" wrapText="true" indent="0" shrinkToFit="false"/>
      <protection locked="true" hidden="false"/>
    </xf>
    <xf numFmtId="164" fontId="4" fillId="0" borderId="27" xfId="0" applyFont="true" applyBorder="true" applyAlignment="true" applyProtection="true">
      <alignment horizontal="general" vertical="bottom" textRotation="0" wrapText="false" indent="0" shrinkToFit="false"/>
      <protection locked="true" hidden="false"/>
    </xf>
    <xf numFmtId="164" fontId="0" fillId="0" borderId="28" xfId="0" applyFont="false" applyBorder="true" applyAlignment="true" applyProtection="true">
      <alignment horizontal="general" vertical="bottom" textRotation="0" wrapText="false" indent="0" shrinkToFit="false"/>
      <protection locked="true" hidden="false"/>
    </xf>
    <xf numFmtId="164" fontId="0" fillId="0" borderId="3" xfId="0" applyFont="false" applyBorder="true" applyAlignment="true" applyProtection="true">
      <alignment horizontal="general" vertical="bottom" textRotation="0" wrapText="false" indent="0" shrinkToFit="false"/>
      <protection locked="true" hidden="false"/>
    </xf>
    <xf numFmtId="164" fontId="4" fillId="0" borderId="29" xfId="0" applyFont="true" applyBorder="true" applyAlignment="true" applyProtection="true">
      <alignment horizontal="general" vertical="bottom" textRotation="0" wrapText="false" indent="0" shrinkToFit="false"/>
      <protection locked="true" hidden="false"/>
    </xf>
    <xf numFmtId="164" fontId="6" fillId="0" borderId="6" xfId="0" applyFont="true" applyBorder="true" applyAlignment="true" applyProtection="true">
      <alignment horizontal="right" vertical="center" textRotation="0" wrapText="true" indent="0" shrinkToFit="false"/>
      <protection locked="true" hidden="false"/>
    </xf>
    <xf numFmtId="165" fontId="7" fillId="0" borderId="7" xfId="0" applyFont="true" applyBorder="true" applyAlignment="true" applyProtection="true">
      <alignment horizontal="center" vertical="center" textRotation="0" wrapText="true" indent="0" shrinkToFit="false"/>
      <protection locked="true" hidden="false"/>
    </xf>
    <xf numFmtId="165" fontId="4" fillId="0" borderId="9" xfId="0" applyFont="true" applyBorder="true" applyAlignment="true" applyProtection="true">
      <alignment horizontal="general" vertical="center" textRotation="0" wrapText="true" indent="0" shrinkToFit="false"/>
      <protection locked="true" hidden="false"/>
    </xf>
    <xf numFmtId="164" fontId="4" fillId="0" borderId="30" xfId="0" applyFont="true" applyBorder="true" applyAlignment="true" applyProtection="true">
      <alignment horizontal="general" vertical="bottom" textRotation="0" wrapText="false" indent="0" shrinkToFit="false"/>
      <protection locked="true" hidden="false"/>
    </xf>
    <xf numFmtId="164" fontId="6" fillId="0" borderId="11" xfId="0" applyFont="true" applyBorder="true" applyAlignment="true" applyProtection="true">
      <alignment horizontal="right" vertical="center" textRotation="0" wrapText="true" indent="0" shrinkToFit="false"/>
      <protection locked="true" hidden="false"/>
    </xf>
    <xf numFmtId="164" fontId="4" fillId="0" borderId="18" xfId="0" applyFont="true" applyBorder="true" applyAlignment="true" applyProtection="true">
      <alignment horizontal="general" vertical="center" textRotation="0" wrapText="true" indent="0" shrinkToFit="false"/>
      <protection locked="true" hidden="false"/>
    </xf>
    <xf numFmtId="164" fontId="4" fillId="0" borderId="31" xfId="0" applyFont="true" applyBorder="true" applyAlignment="true" applyProtection="true">
      <alignment horizontal="general" vertical="center" textRotation="0" wrapText="true" indent="0" shrinkToFit="false"/>
      <protection locked="true" hidden="false"/>
    </xf>
    <xf numFmtId="164" fontId="6" fillId="0" borderId="19" xfId="0" applyFont="true" applyBorder="true" applyAlignment="true" applyProtection="true">
      <alignment horizontal="right" vertical="center" textRotation="0" wrapText="true" indent="0" shrinkToFit="false"/>
      <protection locked="true" hidden="false"/>
    </xf>
    <xf numFmtId="164" fontId="4" fillId="0" borderId="20" xfId="0" applyFont="true" applyBorder="true" applyAlignment="true" applyProtection="true">
      <alignment horizontal="general" vertical="center" textRotation="0" wrapText="true" indent="0" shrinkToFit="false"/>
      <protection locked="true" hidden="false"/>
    </xf>
    <xf numFmtId="164" fontId="4" fillId="0" borderId="24" xfId="0" applyFont="true" applyBorder="true" applyAlignment="true" applyProtection="true">
      <alignment horizontal="general" vertical="center" textRotation="0" wrapText="true" indent="0" shrinkToFit="false"/>
      <protection locked="true" hidden="false"/>
    </xf>
    <xf numFmtId="164" fontId="4" fillId="0" borderId="32" xfId="0" applyFont="true" applyBorder="true" applyAlignment="true" applyProtection="true">
      <alignment horizontal="general" vertical="bottom" textRotation="0" wrapText="false" indent="0" shrinkToFit="false"/>
      <protection locked="true" hidden="false"/>
    </xf>
    <xf numFmtId="164" fontId="4" fillId="0" borderId="0" xfId="20" applyFont="false" applyBorder="false" applyAlignment="true" applyProtection="true">
      <alignment horizontal="general" vertical="bottom" textRotation="0" wrapText="false" indent="0" shrinkToFit="false"/>
      <protection locked="true" hidden="false"/>
    </xf>
    <xf numFmtId="164" fontId="4" fillId="0" borderId="3" xfId="20" applyFont="true" applyBorder="true" applyAlignment="true" applyProtection="true">
      <alignment horizontal="general" vertical="bottom" textRotation="0" wrapText="false" indent="0" shrinkToFit="false"/>
      <protection locked="true" hidden="false"/>
    </xf>
    <xf numFmtId="164" fontId="4" fillId="0" borderId="4" xfId="20" applyFont="true" applyBorder="true" applyAlignment="true" applyProtection="true">
      <alignment horizontal="general" vertical="bottom" textRotation="0" wrapText="false" indent="0" shrinkToFit="false"/>
      <protection locked="true" hidden="false"/>
    </xf>
    <xf numFmtId="164" fontId="15" fillId="0" borderId="3" xfId="20" applyFont="true" applyBorder="true" applyAlignment="true" applyProtection="true">
      <alignment horizontal="general" vertical="bottom" textRotation="0" wrapText="false" indent="0" shrinkToFit="false"/>
      <protection locked="true" hidden="false"/>
    </xf>
    <xf numFmtId="164" fontId="16" fillId="0" borderId="33" xfId="20" applyFont="true" applyBorder="true" applyAlignment="true" applyProtection="true">
      <alignment horizontal="right" vertical="center" textRotation="0" wrapText="false" indent="1" shrinkToFit="false"/>
      <protection locked="true" hidden="false"/>
    </xf>
    <xf numFmtId="165" fontId="17" fillId="10" borderId="34" xfId="20" applyFont="true" applyBorder="true" applyAlignment="true" applyProtection="true">
      <alignment horizontal="left" vertical="center" textRotation="0" wrapText="false" indent="1" shrinkToFit="false"/>
      <protection locked="true" hidden="true"/>
    </xf>
    <xf numFmtId="164" fontId="18" fillId="0" borderId="34" xfId="20" applyFont="true" applyBorder="true" applyAlignment="true" applyProtection="true">
      <alignment horizontal="general" vertical="center" textRotation="0" wrapText="false" indent="0" shrinkToFit="false"/>
      <protection locked="true" hidden="false"/>
    </xf>
    <xf numFmtId="164" fontId="15" fillId="0" borderId="34" xfId="20" applyFont="true" applyBorder="true" applyAlignment="true" applyProtection="true">
      <alignment horizontal="general" vertical="center" textRotation="0" wrapText="false" indent="0" shrinkToFit="false"/>
      <protection locked="true" hidden="false"/>
    </xf>
    <xf numFmtId="165" fontId="19" fillId="0" borderId="35" xfId="20" applyFont="true" applyBorder="true" applyAlignment="true" applyProtection="true">
      <alignment horizontal="right" vertical="top" textRotation="0" wrapText="false" indent="1" shrinkToFit="false"/>
      <protection locked="true" hidden="false"/>
    </xf>
    <xf numFmtId="164" fontId="15" fillId="0" borderId="0" xfId="20" applyFont="true" applyBorder="false" applyAlignment="true" applyProtection="true">
      <alignment horizontal="general" vertical="bottom" textRotation="0" wrapText="false" indent="0" shrinkToFit="false"/>
      <protection locked="true" hidden="false"/>
    </xf>
    <xf numFmtId="164" fontId="4" fillId="0" borderId="28" xfId="20" applyFont="true" applyBorder="true" applyAlignment="true" applyProtection="true">
      <alignment horizontal="general" vertical="bottom" textRotation="0" wrapText="false" indent="0" shrinkToFit="false"/>
      <protection locked="true" hidden="false"/>
    </xf>
    <xf numFmtId="164" fontId="11" fillId="0" borderId="28" xfId="20" applyFont="true" applyBorder="true" applyAlignment="true" applyProtection="true">
      <alignment horizontal="left" vertical="center" textRotation="0" wrapText="false" indent="0" shrinkToFit="false"/>
      <protection locked="true" hidden="false"/>
    </xf>
    <xf numFmtId="164" fontId="4" fillId="0" borderId="5" xfId="20" applyFont="true" applyBorder="true" applyAlignment="true" applyProtection="true">
      <alignment horizontal="general" vertical="bottom" textRotation="0" wrapText="false" indent="0" shrinkToFit="false"/>
      <protection locked="true" hidden="false"/>
    </xf>
    <xf numFmtId="164" fontId="20" fillId="11" borderId="36" xfId="20" applyFont="true" applyBorder="true" applyAlignment="true" applyProtection="true">
      <alignment horizontal="center" vertical="top" textRotation="0" wrapText="false" indent="0" shrinkToFit="false"/>
      <protection locked="true" hidden="false"/>
    </xf>
    <xf numFmtId="164" fontId="20" fillId="11" borderId="37" xfId="20" applyFont="true" applyBorder="true" applyAlignment="true" applyProtection="true">
      <alignment horizontal="center" vertical="center" textRotation="0" wrapText="false" indent="0" shrinkToFit="false"/>
      <protection locked="true" hidden="false"/>
    </xf>
    <xf numFmtId="164" fontId="20" fillId="11" borderId="38" xfId="20" applyFont="true" applyBorder="true" applyAlignment="true" applyProtection="true">
      <alignment horizontal="center" vertical="center" textRotation="0" wrapText="false" indent="0" shrinkToFit="false"/>
      <protection locked="true" hidden="false"/>
    </xf>
    <xf numFmtId="164" fontId="11" fillId="7" borderId="0" xfId="20" applyFont="true" applyBorder="true" applyAlignment="true" applyProtection="true">
      <alignment horizontal="general" vertical="center" textRotation="0" wrapText="false" indent="0" shrinkToFit="false"/>
      <protection locked="true" hidden="false"/>
    </xf>
    <xf numFmtId="164" fontId="11" fillId="9" borderId="0" xfId="20" applyFont="true" applyBorder="true" applyAlignment="true" applyProtection="true">
      <alignment horizontal="left" vertical="center" textRotation="0" wrapText="true" indent="0" shrinkToFit="false"/>
      <protection locked="true" hidden="false"/>
    </xf>
    <xf numFmtId="164" fontId="11" fillId="11" borderId="0" xfId="20" applyFont="true" applyBorder="true" applyAlignment="true" applyProtection="true">
      <alignment horizontal="general" vertical="center" textRotation="0" wrapText="false" indent="0" shrinkToFit="false"/>
      <protection locked="true" hidden="false"/>
    </xf>
    <xf numFmtId="164" fontId="11" fillId="11" borderId="39" xfId="20" applyFont="true" applyBorder="true" applyAlignment="true" applyProtection="true">
      <alignment horizontal="general" vertical="center" textRotation="0" wrapText="false" indent="0" shrinkToFit="false"/>
      <protection locked="true" hidden="false"/>
    </xf>
    <xf numFmtId="164" fontId="4" fillId="0" borderId="32" xfId="20" applyFont="true" applyBorder="true" applyAlignment="true" applyProtection="true">
      <alignment horizontal="general" vertical="bottom" textRotation="0" wrapText="false" indent="0" shrinkToFit="false"/>
      <protection locked="true" hidden="false"/>
    </xf>
    <xf numFmtId="164" fontId="6" fillId="0" borderId="40" xfId="0" applyFont="true" applyBorder="true" applyAlignment="true" applyProtection="true">
      <alignment horizontal="center" vertical="top" textRotation="0" wrapText="true" indent="0" shrinkToFit="false"/>
      <protection locked="true" hidden="false"/>
    </xf>
    <xf numFmtId="164" fontId="6" fillId="0" borderId="0" xfId="0" applyFont="true" applyBorder="false" applyAlignment="true" applyProtection="true">
      <alignment horizontal="center" vertical="top" textRotation="0" wrapText="true" indent="0" shrinkToFit="false"/>
      <protection locked="true" hidden="false"/>
    </xf>
    <xf numFmtId="164" fontId="21" fillId="12" borderId="0" xfId="0" applyFont="true" applyBorder="false" applyAlignment="true" applyProtection="true">
      <alignment horizontal="general" vertical="bottom" textRotation="0" wrapText="false" indent="0" shrinkToFit="false"/>
      <protection locked="true" hidden="false"/>
    </xf>
    <xf numFmtId="164" fontId="21" fillId="12" borderId="0" xfId="0" applyFont="true" applyBorder="false" applyAlignment="true" applyProtection="true">
      <alignment horizontal="center" vertical="bottom" textRotation="0" wrapText="false" indent="0" shrinkToFit="false"/>
      <protection locked="true" hidden="false"/>
    </xf>
    <xf numFmtId="164" fontId="21" fillId="0" borderId="0" xfId="0" applyFont="true" applyBorder="false" applyAlignment="true" applyProtection="true">
      <alignment horizontal="general" vertical="bottom" textRotation="0" wrapText="false" indent="0" shrinkToFit="false"/>
      <protection locked="true" hidden="false"/>
    </xf>
    <xf numFmtId="164" fontId="21" fillId="0" borderId="0" xfId="0" applyFont="true" applyBorder="false" applyAlignment="true" applyProtection="true">
      <alignment horizontal="center" vertical="bottom" textRotation="0" wrapText="false" indent="0" shrinkToFit="false"/>
      <protection locked="true" hidden="false"/>
    </xf>
    <xf numFmtId="164" fontId="21" fillId="0" borderId="41" xfId="0" applyFont="true" applyBorder="true" applyAlignment="true" applyProtection="true">
      <alignment horizontal="general" vertical="bottom" textRotation="0" wrapText="false" indent="0" shrinkToFit="false"/>
      <protection locked="true" hidden="false"/>
    </xf>
    <xf numFmtId="164" fontId="21" fillId="0" borderId="41"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22" fillId="0" borderId="0" xfId="0" applyFont="true" applyBorder="false" applyAlignment="true" applyProtection="true">
      <alignment horizontal="general" vertical="bottom" textRotation="0" wrapText="false" indent="0" shrinkToFit="false"/>
      <protection locked="true" hidden="false"/>
    </xf>
    <xf numFmtId="164" fontId="22" fillId="0" borderId="0" xfId="0" applyFont="true" applyBorder="false" applyAlignment="true" applyProtection="true">
      <alignment horizontal="center" vertical="center" textRotation="0" wrapText="false" indent="0" shrinkToFit="false"/>
      <protection locked="true" hidden="false"/>
    </xf>
    <xf numFmtId="164" fontId="22" fillId="10" borderId="0" xfId="0" applyFont="true" applyBorder="false" applyAlignment="true" applyProtection="true">
      <alignment horizontal="general" vertical="bottom" textRotation="0" wrapText="false" indent="0" shrinkToFit="false"/>
      <protection locked="true" hidden="false"/>
    </xf>
    <xf numFmtId="164" fontId="22" fillId="10" borderId="0" xfId="0" applyFont="true" applyBorder="false" applyAlignment="true" applyProtection="true">
      <alignment horizontal="center" vertical="center" textRotation="0" wrapText="false" indent="0" shrinkToFit="false"/>
      <protection locked="true" hidden="false"/>
    </xf>
    <xf numFmtId="164" fontId="22" fillId="10" borderId="41" xfId="0" applyFont="true" applyBorder="true" applyAlignment="true" applyProtection="true">
      <alignment horizontal="general" vertical="bottom" textRotation="0" wrapText="false" indent="0" shrinkToFit="false"/>
      <protection locked="true" hidden="false"/>
    </xf>
    <xf numFmtId="164" fontId="22" fillId="10" borderId="41"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6" fontId="4"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7" fontId="4" fillId="0" borderId="0" xfId="0" applyFont="true" applyBorder="false" applyAlignment="true" applyProtection="true">
      <alignment horizontal="center" vertical="center" textRotation="0" wrapText="false" indent="0" shrinkToFit="false"/>
      <protection locked="true" hidden="false"/>
    </xf>
    <xf numFmtId="164" fontId="23" fillId="0" borderId="42" xfId="0" applyFont="true" applyBorder="true" applyAlignment="true" applyProtection="true">
      <alignment horizontal="center" vertical="top" textRotation="0" wrapText="false" indent="0" shrinkToFit="false"/>
      <protection locked="true" hidden="false"/>
    </xf>
    <xf numFmtId="164" fontId="23" fillId="0" borderId="41" xfId="0" applyFont="true" applyBorder="true" applyAlignment="true" applyProtection="true">
      <alignment horizontal="center" vertical="top" textRotation="0" wrapText="false" indent="0" shrinkToFit="false"/>
      <protection locked="true" hidden="false"/>
    </xf>
    <xf numFmtId="164" fontId="23" fillId="0" borderId="41" xfId="0" applyFont="true" applyBorder="true" applyAlignment="true" applyProtection="true">
      <alignment horizontal="center" vertical="top" textRotation="0" wrapText="true" indent="0" shrinkToFit="false"/>
      <protection locked="true" hidden="false"/>
    </xf>
    <xf numFmtId="164" fontId="23" fillId="0" borderId="43" xfId="0" applyFont="true" applyBorder="true" applyAlignment="true" applyProtection="true">
      <alignment horizontal="center" vertical="top" textRotation="0" wrapText="false" indent="0" shrinkToFit="false"/>
      <protection locked="true" hidden="false"/>
    </xf>
    <xf numFmtId="168" fontId="24" fillId="0" borderId="44" xfId="0" applyFont="true" applyBorder="true" applyAlignment="true" applyProtection="true">
      <alignment horizontal="center" vertical="center" textRotation="0" wrapText="true" indent="0" shrinkToFit="false"/>
      <protection locked="true" hidden="false"/>
    </xf>
    <xf numFmtId="169" fontId="24" fillId="0" borderId="45" xfId="0" applyFont="true" applyBorder="true" applyAlignment="true" applyProtection="true">
      <alignment horizontal="center" vertical="center" textRotation="0" wrapText="true" indent="0" shrinkToFit="false"/>
      <protection locked="true" hidden="false"/>
    </xf>
    <xf numFmtId="164" fontId="25" fillId="0" borderId="46" xfId="0" applyFont="true" applyBorder="true" applyAlignment="true" applyProtection="true">
      <alignment horizontal="center" vertical="center" textRotation="0" wrapText="true" indent="0" shrinkToFit="false"/>
      <protection locked="true" hidden="false"/>
    </xf>
    <xf numFmtId="164" fontId="25" fillId="0" borderId="46" xfId="0" applyFont="true" applyBorder="true" applyAlignment="true" applyProtection="true">
      <alignment horizontal="general" vertical="center" textRotation="0" wrapText="true" indent="0" shrinkToFit="false"/>
      <protection locked="true" hidden="false"/>
    </xf>
    <xf numFmtId="164" fontId="24" fillId="0" borderId="0" xfId="0" applyFont="true" applyBorder="false" applyAlignment="true" applyProtection="true">
      <alignment horizontal="general" vertical="center" textRotation="0" wrapText="true" indent="0" shrinkToFit="false"/>
      <protection locked="true" hidden="false"/>
    </xf>
    <xf numFmtId="164" fontId="24" fillId="0" borderId="0" xfId="0" applyFont="true" applyBorder="false" applyAlignment="true" applyProtection="true">
      <alignment horizontal="center" vertical="center" textRotation="0" wrapText="true" indent="0" shrinkToFit="false"/>
      <protection locked="true" hidden="false"/>
    </xf>
    <xf numFmtId="169" fontId="24" fillId="0" borderId="0" xfId="0" applyFont="true" applyBorder="false" applyAlignment="true" applyProtection="true">
      <alignment horizontal="center" vertical="center" textRotation="0" wrapText="true" indent="0" shrinkToFit="false"/>
      <protection locked="true" hidden="false"/>
    </xf>
    <xf numFmtId="168" fontId="24" fillId="0" borderId="0" xfId="0" applyFont="true" applyBorder="false" applyAlignment="true" applyProtection="true">
      <alignment horizontal="center" vertical="center" textRotation="0" wrapText="true" indent="0" shrinkToFit="false"/>
      <protection locked="true" hidden="false"/>
    </xf>
    <xf numFmtId="168" fontId="24" fillId="0" borderId="47" xfId="0" applyFont="true" applyBorder="true" applyAlignment="true" applyProtection="true">
      <alignment horizontal="center" vertical="center" textRotation="0" wrapText="true" indent="0" shrinkToFit="false"/>
      <protection locked="true" hidden="false"/>
    </xf>
    <xf numFmtId="164" fontId="26" fillId="0" borderId="46" xfId="0" applyFont="true" applyBorder="true" applyAlignment="true" applyProtection="true">
      <alignment horizontal="general" vertical="center" textRotation="0" wrapText="true" indent="0" shrinkToFit="false"/>
      <protection locked="true" hidden="false"/>
    </xf>
    <xf numFmtId="169" fontId="24" fillId="0" borderId="48" xfId="0" applyFont="true" applyBorder="true" applyAlignment="true" applyProtection="true">
      <alignment horizontal="center" vertical="center" textRotation="0" wrapText="true" indent="0" shrinkToFit="false"/>
      <protection locked="true" hidden="false"/>
    </xf>
    <xf numFmtId="164" fontId="25" fillId="0" borderId="49" xfId="0" applyFont="true" applyBorder="true" applyAlignment="true" applyProtection="true">
      <alignment horizontal="center" vertical="center" textRotation="0" wrapText="true" indent="0" shrinkToFit="false"/>
      <protection locked="true" hidden="false"/>
    </xf>
    <xf numFmtId="164" fontId="25" fillId="0" borderId="49" xfId="0" applyFont="true" applyBorder="true" applyAlignment="true" applyProtection="true">
      <alignment horizontal="general" vertical="center" textRotation="0" wrapText="true" indent="0" shrinkToFit="false"/>
      <protection locked="true" hidden="false"/>
    </xf>
    <xf numFmtId="164" fontId="24" fillId="0" borderId="39" xfId="0" applyFont="true" applyBorder="true" applyAlignment="true" applyProtection="true">
      <alignment horizontal="general" vertical="center" textRotation="0" wrapText="true" indent="0" shrinkToFit="false"/>
      <protection locked="true" hidden="false"/>
    </xf>
    <xf numFmtId="164" fontId="24" fillId="0" borderId="39" xfId="0" applyFont="true" applyBorder="true" applyAlignment="true" applyProtection="true">
      <alignment horizontal="center" vertical="center" textRotation="0" wrapText="true" indent="0" shrinkToFit="false"/>
      <protection locked="true" hidden="false"/>
    </xf>
    <xf numFmtId="169" fontId="24" fillId="0" borderId="39" xfId="0" applyFont="true" applyBorder="true" applyAlignment="true" applyProtection="true">
      <alignment horizontal="center" vertical="center" textRotation="0" wrapText="true" indent="0" shrinkToFit="false"/>
      <protection locked="true" hidden="false"/>
    </xf>
    <xf numFmtId="168" fontId="24" fillId="0" borderId="39" xfId="0" applyFont="true" applyBorder="true" applyAlignment="true" applyProtection="true">
      <alignment horizontal="center" vertical="center" textRotation="0" wrapText="true" indent="0" shrinkToFit="false"/>
      <protection locked="true" hidden="false"/>
    </xf>
    <xf numFmtId="168" fontId="24" fillId="0" borderId="50"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right" vertical="bottom" textRotation="0" wrapText="false" indent="1" shrinkToFit="false"/>
      <protection locked="true" hidden="false"/>
    </xf>
    <xf numFmtId="164" fontId="0" fillId="0" borderId="0" xfId="0" applyFont="false" applyBorder="false" applyAlignment="true" applyProtection="true">
      <alignment horizontal="left" vertical="bottom" textRotation="0" wrapText="false" indent="1" shrinkToFit="false"/>
      <protection locked="true" hidden="false"/>
    </xf>
    <xf numFmtId="164" fontId="28" fillId="3" borderId="51" xfId="0" applyFont="true" applyBorder="true" applyAlignment="true" applyProtection="true">
      <alignment horizontal="center" vertical="center" textRotation="0" wrapText="false" indent="0" shrinkToFit="false"/>
      <protection locked="true" hidden="false"/>
    </xf>
    <xf numFmtId="164" fontId="28" fillId="3" borderId="52" xfId="0" applyFont="true" applyBorder="true" applyAlignment="true" applyProtection="true">
      <alignment horizontal="right" vertical="center" textRotation="0" wrapText="false" indent="1" shrinkToFit="false"/>
      <protection locked="true" hidden="false"/>
    </xf>
    <xf numFmtId="164" fontId="28" fillId="3" borderId="53" xfId="0" applyFont="true" applyBorder="true" applyAlignment="true" applyProtection="true">
      <alignment horizontal="left" vertical="center" textRotation="0" wrapText="false" indent="1" shrinkToFit="false"/>
      <protection locked="true" hidden="false"/>
    </xf>
    <xf numFmtId="165" fontId="29" fillId="2" borderId="53" xfId="21" applyFont="false" applyBorder="true" applyAlignment="true" applyProtection="true">
      <alignment horizontal="left" vertical="center" textRotation="0" wrapText="false" indent="1" shrinkToFit="false"/>
      <protection locked="true" hidden="false"/>
    </xf>
    <xf numFmtId="164" fontId="7" fillId="0" borderId="54" xfId="0" applyFont="true" applyBorder="true" applyAlignment="true" applyProtection="true">
      <alignment horizontal="general" vertical="bottom" textRotation="0" wrapText="false" indent="0" shrinkToFit="false"/>
      <protection locked="true" hidden="false"/>
    </xf>
    <xf numFmtId="164" fontId="0" fillId="0" borderId="37" xfId="0" applyFont="false" applyBorder="true" applyAlignment="true" applyProtection="true">
      <alignment horizontal="general" vertical="bottom" textRotation="0" wrapText="false" indent="0" shrinkToFit="false"/>
      <protection locked="true" hidden="false"/>
    </xf>
    <xf numFmtId="164" fontId="0" fillId="0" borderId="55" xfId="0" applyFont="false" applyBorder="true" applyAlignment="true" applyProtection="true">
      <alignment horizontal="general" vertical="bottom" textRotation="0" wrapText="false" indent="0" shrinkToFit="false"/>
      <protection locked="true" hidden="false"/>
    </xf>
    <xf numFmtId="164" fontId="28" fillId="3" borderId="56" xfId="0" applyFont="true" applyBorder="true" applyAlignment="true" applyProtection="true">
      <alignment horizontal="center" vertical="center" textRotation="0" wrapText="false" indent="0" shrinkToFit="false"/>
      <protection locked="true" hidden="false"/>
    </xf>
    <xf numFmtId="164" fontId="28" fillId="3" borderId="57" xfId="0" applyFont="true" applyBorder="true" applyAlignment="true" applyProtection="true">
      <alignment horizontal="right" vertical="center" textRotation="0" wrapText="false" indent="1" shrinkToFit="false"/>
      <protection locked="true" hidden="false"/>
    </xf>
    <xf numFmtId="164" fontId="28" fillId="3" borderId="58" xfId="0" applyFont="true" applyBorder="true" applyAlignment="true" applyProtection="true">
      <alignment horizontal="left" vertical="center" textRotation="0" wrapText="false" indent="1" shrinkToFit="false"/>
      <protection locked="true" hidden="false"/>
    </xf>
    <xf numFmtId="165" fontId="29" fillId="2" borderId="59" xfId="21" applyFont="false" applyBorder="true" applyAlignment="true" applyProtection="true">
      <alignment horizontal="left" vertical="center" textRotation="0" wrapText="false" indent="1" shrinkToFit="false"/>
      <protection locked="true" hidden="false"/>
    </xf>
    <xf numFmtId="164" fontId="0" fillId="0" borderId="60" xfId="0" applyFont="true" applyBorder="true" applyAlignment="true" applyProtection="true">
      <alignment horizontal="general" vertical="bottom" textRotation="0" wrapText="false" indent="0" shrinkToFit="false"/>
      <protection locked="true" hidden="false"/>
    </xf>
    <xf numFmtId="164" fontId="0" fillId="0" borderId="47" xfId="0" applyFont="false" applyBorder="true" applyAlignment="true" applyProtection="true">
      <alignment horizontal="general" vertical="bottom" textRotation="0" wrapText="false" indent="0" shrinkToFit="false"/>
      <protection locked="true" hidden="false"/>
    </xf>
    <xf numFmtId="165" fontId="29" fillId="2" borderId="61" xfId="21" applyFont="false" applyBorder="true" applyAlignment="true" applyProtection="true">
      <alignment horizontal="center" vertical="center" textRotation="0" wrapText="false" indent="0" shrinkToFit="false"/>
      <protection locked="true" hidden="false"/>
    </xf>
    <xf numFmtId="164" fontId="28" fillId="3" borderId="61" xfId="0" applyFont="true" applyBorder="true" applyAlignment="true" applyProtection="true">
      <alignment horizontal="center" vertical="center" textRotation="0" wrapText="false" indent="0" shrinkToFit="false"/>
      <protection locked="true" hidden="false"/>
    </xf>
    <xf numFmtId="164" fontId="28" fillId="3" borderId="62" xfId="0" applyFont="true" applyBorder="true" applyAlignment="true" applyProtection="true">
      <alignment horizontal="right" vertical="center" textRotation="0" wrapText="false" indent="1" shrinkToFit="false"/>
      <protection locked="true" hidden="false"/>
    </xf>
    <xf numFmtId="165" fontId="28" fillId="3" borderId="59" xfId="0" applyFont="true" applyBorder="true" applyAlignment="true" applyProtection="true">
      <alignment horizontal="left" vertical="center" textRotation="0" wrapText="false" indent="1" shrinkToFit="false"/>
      <protection locked="true" hidden="false"/>
    </xf>
    <xf numFmtId="164" fontId="28" fillId="3" borderId="63" xfId="0" applyFont="true" applyBorder="true" applyAlignment="true" applyProtection="true">
      <alignment horizontal="center" vertical="center" textRotation="0" wrapText="false" indent="0" shrinkToFit="false"/>
      <protection locked="true" hidden="false"/>
    </xf>
    <xf numFmtId="164" fontId="28" fillId="3" borderId="64" xfId="0" applyFont="true" applyBorder="true" applyAlignment="true" applyProtection="true">
      <alignment horizontal="right" vertical="center" textRotation="0" wrapText="false" indent="1" shrinkToFit="false"/>
      <protection locked="true" hidden="false"/>
    </xf>
    <xf numFmtId="164" fontId="28" fillId="3" borderId="65" xfId="0" applyFont="true" applyBorder="true" applyAlignment="true" applyProtection="true">
      <alignment horizontal="left" vertical="center" textRotation="0" wrapText="false" indent="1" shrinkToFit="false"/>
      <protection locked="true" hidden="false"/>
    </xf>
    <xf numFmtId="165" fontId="29" fillId="2" borderId="58" xfId="21" applyFont="false" applyBorder="true" applyAlignment="true" applyProtection="true">
      <alignment horizontal="left" vertical="center" textRotation="0" wrapText="false" indent="1" shrinkToFit="false"/>
      <protection locked="true" hidden="false"/>
    </xf>
    <xf numFmtId="164" fontId="28" fillId="3" borderId="54" xfId="22" applyFont="true" applyBorder="true" applyAlignment="true" applyProtection="true">
      <alignment horizontal="center" vertical="center" textRotation="0" wrapText="false" indent="0" shrinkToFit="false"/>
      <protection locked="true" hidden="false"/>
    </xf>
    <xf numFmtId="164" fontId="28" fillId="3" borderId="37" xfId="0" applyFont="true" applyBorder="true" applyAlignment="true" applyProtection="true">
      <alignment horizontal="center" vertical="center" textRotation="0" wrapText="false" indent="0" shrinkToFit="false"/>
      <protection locked="true" hidden="false"/>
    </xf>
    <xf numFmtId="164" fontId="28" fillId="3" borderId="55" xfId="0" applyFont="true" applyBorder="true" applyAlignment="true" applyProtection="true">
      <alignment horizontal="center" vertical="center" textRotation="0" wrapText="false" indent="0" shrinkToFit="false"/>
      <protection locked="true" hidden="false"/>
    </xf>
    <xf numFmtId="164" fontId="28" fillId="3" borderId="66" xfId="22" applyFont="true" applyBorder="true" applyAlignment="true" applyProtection="true">
      <alignment horizontal="center" vertical="center" textRotation="0" wrapText="true" indent="0" shrinkToFit="false"/>
      <protection locked="true" hidden="false"/>
    </xf>
    <xf numFmtId="164" fontId="29" fillId="2" borderId="39" xfId="21" applyFont="false" applyBorder="true" applyAlignment="true" applyProtection="true">
      <alignment horizontal="center" vertical="center" textRotation="0" wrapText="false" indent="0" shrinkToFit="false"/>
      <protection locked="true" hidden="false"/>
    </xf>
    <xf numFmtId="165" fontId="29" fillId="2" borderId="50" xfId="21" applyFont="false" applyBorder="true" applyAlignment="true" applyProtection="true">
      <alignment horizontal="center" vertical="center" textRotation="0" wrapText="false" indent="0" shrinkToFit="false"/>
      <protection locked="true" hidden="false"/>
    </xf>
    <xf numFmtId="165" fontId="28" fillId="3" borderId="65" xfId="0" applyFont="true" applyBorder="true" applyAlignment="true" applyProtection="true">
      <alignment horizontal="left" vertical="center" textRotation="0" wrapText="false" indent="1" shrinkToFit="false"/>
      <protection locked="true" hidden="false"/>
    </xf>
    <xf numFmtId="164" fontId="4" fillId="13" borderId="0" xfId="0" applyFont="true" applyBorder="true" applyAlignment="true" applyProtection="true">
      <alignment horizontal="left" vertical="top" textRotation="0" wrapText="true" indent="0" shrinkToFit="false"/>
      <protection locked="true" hidden="false"/>
    </xf>
    <xf numFmtId="164" fontId="28" fillId="3" borderId="67" xfId="0" applyFont="true" applyBorder="true" applyAlignment="true" applyProtection="true">
      <alignment horizontal="center" vertical="center" textRotation="0" wrapText="false" indent="0" shrinkToFit="false"/>
      <protection locked="true" hidden="false"/>
    </xf>
    <xf numFmtId="164" fontId="28" fillId="3" borderId="68" xfId="0" applyFont="true" applyBorder="true" applyAlignment="true" applyProtection="true">
      <alignment horizontal="right" vertical="center" textRotation="0" wrapText="false" indent="1" shrinkToFit="false"/>
      <protection locked="true" hidden="false"/>
    </xf>
    <xf numFmtId="164" fontId="28" fillId="3" borderId="69" xfId="0" applyFont="true" applyBorder="true" applyAlignment="true" applyProtection="true">
      <alignment horizontal="left" vertical="center" textRotation="0" wrapText="false" indent="1" shrinkToFit="false"/>
      <protection locked="true" hidden="false"/>
    </xf>
    <xf numFmtId="164" fontId="28" fillId="13" borderId="68" xfId="0" applyFont="true" applyBorder="true" applyAlignment="true" applyProtection="true">
      <alignment horizontal="right" vertical="center" textRotation="0" wrapText="false" indent="1" shrinkToFit="false"/>
      <protection locked="true" hidden="false"/>
    </xf>
    <xf numFmtId="164" fontId="28" fillId="13" borderId="69" xfId="0" applyFont="true" applyBorder="true" applyAlignment="true" applyProtection="true">
      <alignment horizontal="left" vertical="center" textRotation="0" wrapText="false" indent="1" shrinkToFit="false"/>
      <protection locked="true" hidden="false"/>
    </xf>
    <xf numFmtId="164" fontId="0" fillId="0" borderId="66" xfId="0" applyFont="false" applyBorder="true" applyAlignment="true" applyProtection="true">
      <alignment horizontal="general" vertical="bottom" textRotation="0" wrapText="false" indent="0" shrinkToFit="false"/>
      <protection locked="true" hidden="false"/>
    </xf>
    <xf numFmtId="164" fontId="0" fillId="0" borderId="39" xfId="0" applyFont="false" applyBorder="true" applyAlignment="true" applyProtection="true">
      <alignment horizontal="general" vertical="bottom" textRotation="0" wrapText="false" indent="0" shrinkToFit="false"/>
      <protection locked="true" hidden="false"/>
    </xf>
    <xf numFmtId="164" fontId="0" fillId="0" borderId="50" xfId="0" applyFont="false" applyBorder="true" applyAlignment="true" applyProtection="true">
      <alignment horizontal="general" vertical="bottom" textRotation="0" wrapText="false" indent="0" shrinkToFit="false"/>
      <protection locked="true" hidden="false"/>
    </xf>
    <xf numFmtId="164" fontId="28" fillId="3" borderId="70" xfId="0" applyFont="true" applyBorder="true" applyAlignment="true" applyProtection="true">
      <alignment horizontal="right" vertical="center" textRotation="0" wrapText="false" indent="1" shrinkToFit="false"/>
      <protection locked="true" hidden="false"/>
    </xf>
    <xf numFmtId="164" fontId="28" fillId="3" borderId="71" xfId="0" applyFont="true" applyBorder="true" applyAlignment="true" applyProtection="true">
      <alignment horizontal="right" vertical="center" textRotation="0" wrapText="false" indent="1" shrinkToFit="false"/>
      <protection locked="true" hidden="false"/>
    </xf>
    <xf numFmtId="164" fontId="28" fillId="3" borderId="72" xfId="0" applyFont="true" applyBorder="true" applyAlignment="true" applyProtection="true">
      <alignment horizontal="left" vertical="center" textRotation="0" wrapText="false" indent="1" shrinkToFit="false"/>
      <protection locked="true" hidden="false"/>
    </xf>
    <xf numFmtId="164" fontId="28" fillId="3" borderId="67" xfId="0" applyFont="true" applyBorder="true" applyAlignment="true" applyProtection="true">
      <alignment horizontal="center" vertical="center" textRotation="0" wrapText="true" indent="0" shrinkToFit="false"/>
      <protection locked="true" hidden="false"/>
    </xf>
    <xf numFmtId="164" fontId="28" fillId="3" borderId="73" xfId="0" applyFont="true" applyBorder="true" applyAlignment="true" applyProtection="true">
      <alignment horizontal="right" vertical="center" textRotation="0" wrapText="true" indent="1" shrinkToFit="false"/>
      <protection locked="true" hidden="false"/>
    </xf>
    <xf numFmtId="164" fontId="28" fillId="3" borderId="69" xfId="0" applyFont="true" applyBorder="true" applyAlignment="true" applyProtection="true">
      <alignment horizontal="left" vertical="center" textRotation="0" wrapText="true" indent="1" shrinkToFit="false"/>
      <protection locked="true" hidden="false"/>
    </xf>
    <xf numFmtId="164" fontId="4" fillId="0" borderId="0" xfId="0" applyFont="true" applyBorder="false" applyAlignment="true" applyProtection="true">
      <alignment horizontal="general" vertical="center" textRotation="0" wrapText="true" indent="0" shrinkToFit="false"/>
      <protection locked="true" hidden="false"/>
    </xf>
    <xf numFmtId="164" fontId="28" fillId="3" borderId="0" xfId="0" applyFont="true" applyBorder="false" applyAlignment="true" applyProtection="true">
      <alignment horizontal="center" vertical="center" textRotation="0" wrapText="true" indent="0" shrinkToFit="false"/>
      <protection locked="true" hidden="false"/>
    </xf>
    <xf numFmtId="164" fontId="28" fillId="3" borderId="0" xfId="0" applyFont="true" applyBorder="false" applyAlignment="true" applyProtection="true">
      <alignment horizontal="right" vertical="center" textRotation="0" wrapText="true" indent="1" shrinkToFit="false"/>
      <protection locked="true" hidden="false"/>
    </xf>
    <xf numFmtId="164" fontId="28" fillId="3" borderId="0" xfId="0" applyFont="true" applyBorder="false" applyAlignment="true" applyProtection="true">
      <alignment horizontal="left" vertical="center" textRotation="0" wrapText="true" indent="1" shrinkToFit="false"/>
      <protection locked="true" hidden="false"/>
    </xf>
    <xf numFmtId="164" fontId="29" fillId="2" borderId="1" xfId="21" applyFont="true" applyBorder="false" applyAlignment="true" applyProtection="true">
      <alignment horizontal="center" vertical="center" textRotation="0" wrapText="false" indent="0" shrinkToFit="false"/>
      <protection locked="true" hidden="false"/>
    </xf>
    <xf numFmtId="164" fontId="28" fillId="3" borderId="1" xfId="22" applyFont="true" applyBorder="false" applyAlignment="true" applyProtection="true">
      <alignment horizontal="center" vertical="center" textRotation="0" wrapText="false" indent="0" shrinkToFit="false"/>
      <protection locked="true" hidden="false"/>
    </xf>
    <xf numFmtId="164" fontId="30" fillId="3" borderId="2" xfId="23" applyFont="true" applyBorder="false" applyAlignment="true" applyProtection="true">
      <alignment horizontal="center" vertical="center" textRotation="0" wrapText="false" indent="0" shrinkToFit="false"/>
      <protection locked="true" hidden="false"/>
    </xf>
    <xf numFmtId="164" fontId="31" fillId="4" borderId="2" xfId="24" applyFont="true" applyBorder="true" applyAlignment="true" applyProtection="true">
      <alignment horizontal="center" vertical="center" textRotation="0" wrapText="false" indent="0" shrinkToFit="false"/>
      <protection locked="true" hidden="false"/>
    </xf>
    <xf numFmtId="164" fontId="32" fillId="5" borderId="2" xfId="25" applyFont="true" applyBorder="true" applyAlignment="true" applyProtection="true">
      <alignment horizontal="center" vertical="center" textRotation="0" wrapText="false" indent="0" shrinkToFit="false"/>
      <protection locked="true" hidden="false"/>
    </xf>
    <xf numFmtId="165" fontId="0" fillId="0" borderId="0" xfId="0" applyFont="false" applyBorder="false" applyAlignment="true" applyProtection="true">
      <alignment horizontal="center" vertical="center"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Excel Built-in Input" xfId="21"/>
    <cellStyle name="Excel Built-in Calculation" xfId="22"/>
    <cellStyle name="Excel Built-in Output" xfId="23"/>
    <cellStyle name="Excel Built-in Good" xfId="24"/>
    <cellStyle name="Excel Built-in Bad" xfId="25"/>
  </cellStyles>
  <dxfs count="26">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ill>
        <patternFill patternType="solid">
          <fgColor rgb="00FFFFFF"/>
        </patternFill>
      </fill>
    </dxf>
    <dxf>
      <fill>
        <patternFill patternType="solid">
          <fgColor rgb="FF000000"/>
          <bgColor rgb="FFFFFFFF"/>
        </patternFill>
      </fill>
    </dxf>
    <dxf>
      <fill>
        <patternFill patternType="solid">
          <fgColor rgb="FF2F5597"/>
        </patternFill>
      </fill>
    </dxf>
  </dxfs>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BFBFBF"/>
      <rgbColor rgb="FF7F7F7F"/>
      <rgbColor rgb="FF9999FF"/>
      <rgbColor rgb="FF993366"/>
      <rgbColor rgb="FFFEF2CB"/>
      <rgbColor rgb="FFDEEAF6"/>
      <rgbColor rgb="FF660066"/>
      <rgbColor rgb="FFED7D31"/>
      <rgbColor rgb="FF2F5496"/>
      <rgbColor rgb="FFD9E2F3"/>
      <rgbColor rgb="FF000080"/>
      <rgbColor rgb="FFFF00FF"/>
      <rgbColor rgb="FFFFFF00"/>
      <rgbColor rgb="FF00FFFF"/>
      <rgbColor rgb="FF800080"/>
      <rgbColor rgb="FF800000"/>
      <rgbColor rgb="FF008080"/>
      <rgbColor rgb="FF0000FF"/>
      <rgbColor rgb="FF00CCFF"/>
      <rgbColor rgb="FFE2F0D9"/>
      <rgbColor rgb="FFC6EFCE"/>
      <rgbColor rgb="FFF2F2F2"/>
      <rgbColor rgb="FFC5C2C2"/>
      <rgbColor rgb="FFFFC7CE"/>
      <rgbColor rgb="FFDAE3F3"/>
      <rgbColor rgb="FFFFCC99"/>
      <rgbColor rgb="FF4472C4"/>
      <rgbColor rgb="FF33CCCC"/>
      <rgbColor rgb="FF99CC00"/>
      <rgbColor rgb="FFFFCC00"/>
      <rgbColor rgb="FFFF9900"/>
      <rgbColor rgb="FFFA7D00"/>
      <rgbColor rgb="FF2F5597"/>
      <rgbColor rgb="FF969696"/>
      <rgbColor rgb="FF003366"/>
      <rgbColor rgb="FF339966"/>
      <rgbColor rgb="FF003300"/>
      <rgbColor rgb="FF333300"/>
      <rgbColor rgb="FF993300"/>
      <rgbColor rgb="FF993366"/>
      <rgbColor rgb="FF3F3F76"/>
      <rgbColor rgb="FF3F3F3F"/>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9.png"/><Relationship Id="rId2" Type="http://schemas.openxmlformats.org/officeDocument/2006/relationships/image" Target="../media/image10.png"/><Relationship Id="rId3" Type="http://schemas.openxmlformats.org/officeDocument/2006/relationships/image" Target="../media/image11.jpeg"/><Relationship Id="rId4" Type="http://schemas.openxmlformats.org/officeDocument/2006/relationships/image" Target="../media/image12.png"/><Relationship Id="rId5" Type="http://schemas.openxmlformats.org/officeDocument/2006/relationships/image" Target="../media/image1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479520</xdr:colOff>
      <xdr:row>34</xdr:row>
      <xdr:rowOff>13680</xdr:rowOff>
    </xdr:from>
    <xdr:to>
      <xdr:col>8</xdr:col>
      <xdr:colOff>1154880</xdr:colOff>
      <xdr:row>34</xdr:row>
      <xdr:rowOff>641160</xdr:rowOff>
    </xdr:to>
    <xdr:pic>
      <xdr:nvPicPr>
        <xdr:cNvPr id="0" name="image4.png" descr=""/>
        <xdr:cNvPicPr/>
      </xdr:nvPicPr>
      <xdr:blipFill>
        <a:blip r:embed="rId1"/>
        <a:stretch/>
      </xdr:blipFill>
      <xdr:spPr>
        <a:xfrm>
          <a:off x="7809840" y="10634040"/>
          <a:ext cx="675360" cy="627480"/>
        </a:xfrm>
        <a:prstGeom prst="rect">
          <a:avLst/>
        </a:prstGeom>
        <a:ln w="0">
          <a:noFill/>
        </a:ln>
      </xdr:spPr>
    </xdr:pic>
    <xdr:clientData/>
  </xdr:twoCellAnchor>
  <xdr:twoCellAnchor editAs="oneCell">
    <xdr:from>
      <xdr:col>1</xdr:col>
      <xdr:colOff>38160</xdr:colOff>
      <xdr:row>1</xdr:row>
      <xdr:rowOff>85680</xdr:rowOff>
    </xdr:from>
    <xdr:to>
      <xdr:col>2</xdr:col>
      <xdr:colOff>727200</xdr:colOff>
      <xdr:row>5</xdr:row>
      <xdr:rowOff>27360</xdr:rowOff>
    </xdr:to>
    <xdr:pic>
      <xdr:nvPicPr>
        <xdr:cNvPr id="1" name="image1.png" descr=""/>
        <xdr:cNvPicPr/>
      </xdr:nvPicPr>
      <xdr:blipFill>
        <a:blip r:embed="rId2"/>
        <a:stretch/>
      </xdr:blipFill>
      <xdr:spPr>
        <a:xfrm>
          <a:off x="239400" y="276120"/>
          <a:ext cx="1141920" cy="513360"/>
        </a:xfrm>
        <a:prstGeom prst="rect">
          <a:avLst/>
        </a:prstGeom>
        <a:ln w="0">
          <a:noFill/>
        </a:ln>
      </xdr:spPr>
    </xdr:pic>
    <xdr:clientData/>
  </xdr:twoCellAnchor>
  <xdr:twoCellAnchor editAs="oneCell">
    <xdr:from>
      <xdr:col>1</xdr:col>
      <xdr:colOff>190440</xdr:colOff>
      <xdr:row>34</xdr:row>
      <xdr:rowOff>47520</xdr:rowOff>
    </xdr:from>
    <xdr:to>
      <xdr:col>2</xdr:col>
      <xdr:colOff>536760</xdr:colOff>
      <xdr:row>34</xdr:row>
      <xdr:rowOff>513000</xdr:rowOff>
    </xdr:to>
    <xdr:pic>
      <xdr:nvPicPr>
        <xdr:cNvPr id="2" name="image2.jpg" descr=""/>
        <xdr:cNvPicPr/>
      </xdr:nvPicPr>
      <xdr:blipFill>
        <a:blip r:embed="rId3"/>
        <a:stretch/>
      </xdr:blipFill>
      <xdr:spPr>
        <a:xfrm>
          <a:off x="391680" y="10667880"/>
          <a:ext cx="799200" cy="465480"/>
        </a:xfrm>
        <a:prstGeom prst="rect">
          <a:avLst/>
        </a:prstGeom>
        <a:ln w="0">
          <a:noFill/>
        </a:ln>
      </xdr:spPr>
    </xdr:pic>
    <xdr:clientData/>
  </xdr:twoCellAnchor>
  <xdr:twoCellAnchor editAs="oneCell">
    <xdr:from>
      <xdr:col>15</xdr:col>
      <xdr:colOff>2218320</xdr:colOff>
      <xdr:row>33</xdr:row>
      <xdr:rowOff>32040</xdr:rowOff>
    </xdr:from>
    <xdr:to>
      <xdr:col>15</xdr:col>
      <xdr:colOff>3093480</xdr:colOff>
      <xdr:row>34</xdr:row>
      <xdr:rowOff>631080</xdr:rowOff>
    </xdr:to>
    <xdr:pic>
      <xdr:nvPicPr>
        <xdr:cNvPr id="3" name="image3.png" descr=""/>
        <xdr:cNvPicPr/>
      </xdr:nvPicPr>
      <xdr:blipFill>
        <a:blip r:embed="rId4"/>
        <a:stretch/>
      </xdr:blipFill>
      <xdr:spPr>
        <a:xfrm>
          <a:off x="14945760" y="10347480"/>
          <a:ext cx="875160" cy="903960"/>
        </a:xfrm>
        <a:prstGeom prst="rect">
          <a:avLst/>
        </a:prstGeom>
        <a:ln w="0">
          <a:noFill/>
        </a:ln>
      </xdr:spPr>
    </xdr:pic>
    <xdr:clientData/>
  </xdr:twoCellAnchor>
  <xdr:twoCellAnchor editAs="oneCell">
    <xdr:from>
      <xdr:col>15</xdr:col>
      <xdr:colOff>1931760</xdr:colOff>
      <xdr:row>0</xdr:row>
      <xdr:rowOff>96120</xdr:rowOff>
    </xdr:from>
    <xdr:to>
      <xdr:col>15</xdr:col>
      <xdr:colOff>3102120</xdr:colOff>
      <xdr:row>7</xdr:row>
      <xdr:rowOff>180720</xdr:rowOff>
    </xdr:to>
    <xdr:pic>
      <xdr:nvPicPr>
        <xdr:cNvPr id="4" name="image3.png" descr=""/>
        <xdr:cNvPicPr/>
      </xdr:nvPicPr>
      <xdr:blipFill>
        <a:blip r:embed="rId5"/>
        <a:stretch/>
      </xdr:blipFill>
      <xdr:spPr>
        <a:xfrm>
          <a:off x="14659200" y="96120"/>
          <a:ext cx="1170360" cy="1170360"/>
        </a:xfrm>
        <a:prstGeom prst="rect">
          <a:avLst/>
        </a:prstGeom>
        <a:ln w="0">
          <a:noFill/>
        </a:ln>
      </xdr:spPr>
    </xdr:pic>
    <xdr:clientData/>
  </xdr:twoCellAnchor>
</xdr:wsDr>
</file>

<file path=xl/tables/table1.xml><?xml version="1.0" encoding="utf-8"?>
<table xmlns="http://schemas.openxmlformats.org/spreadsheetml/2006/main" id="1" name="Tabella1" displayName="Tabella1" ref="A1:D24" headerRowCount="1" totalsRowCount="0" totalsRowShown="0">
  <autoFilter ref="A1:D24"/>
  <tableColumns count="4">
    <tableColumn id="1" name="Version"/>
    <tableColumn id="2" name="Date"/>
    <tableColumn id="3" name="Note"/>
    <tableColumn id="4" name="status"/>
  </tableColumns>
</table>
</file>

<file path=xl/tables/table2.xml><?xml version="1.0" encoding="utf-8"?>
<table xmlns="http://schemas.openxmlformats.org/spreadsheetml/2006/main" id="2" name="Table2" displayName="Table2" ref="A1:K1228" headerRowCount="1" totalsRowCount="0" totalsRowShown="0">
  <autoFilter ref="A1:K1228"/>
  <tableColumns count="11">
    <tableColumn id="1" name="incr"/>
    <tableColumn id="2" name="Value"/>
    <tableColumn id="3" name="Code"/>
    <tableColumn id="4" name="Name"/>
    <tableColumn id="5" name="Requirements"/>
    <tableColumn id="6" name="CBRF"/>
    <tableColumn id="7" name="VarValue"/>
    <tableColumn id="8" name="VarReq"/>
    <tableColumn id="9" name="DG"/>
    <tableColumn id="10" name="50Tolerance"/>
    <tableColumn id="11" name="grp"/>
  </tableColumns>
</tabl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5.xml.rels><?xml version="1.0" encoding="UTF-8"?>
<Relationships xmlns="http://schemas.openxmlformats.org/package/2006/relationships"><Relationship Id="rId1" Type="http://schemas.openxmlformats.org/officeDocument/2006/relationships/table" Target="../tables/table1.xml"/>
</Relationships>
</file>

<file path=xl/worksheets/_rels/sheet6.xml.rels><?xml version="1.0" encoding="UTF-8"?>
<Relationships xmlns="http://schemas.openxmlformats.org/package/2006/relationships"><Relationship Id="rId1" Type="http://schemas.openxmlformats.org/officeDocument/2006/relationships/table" Target="../tables/table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35"/>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I4" activeCellId="0" sqref="I4"/>
    </sheetView>
  </sheetViews>
  <sheetFormatPr defaultColWidth="14.42578125" defaultRowHeight="15" zeroHeight="false" outlineLevelRow="0" outlineLevelCol="0"/>
  <cols>
    <col collapsed="false" customWidth="true" hidden="false" outlineLevel="0" max="1" min="1" style="0" width="2.86"/>
    <col collapsed="false" customWidth="true" hidden="false" outlineLevel="0" max="2" min="2" style="0" width="6.43"/>
    <col collapsed="false" customWidth="true" hidden="false" outlineLevel="0" max="3" min="3" style="0" width="12.42"/>
    <col collapsed="false" customWidth="true" hidden="false" outlineLevel="0" max="4" min="4" style="0" width="19.29"/>
    <col collapsed="false" customWidth="true" hidden="false" outlineLevel="0" max="7" min="5" style="0" width="14.29"/>
    <col collapsed="false" customWidth="true" hidden="false" outlineLevel="0" max="8" min="8" style="0" width="20.14"/>
    <col collapsed="false" customWidth="true" hidden="false" outlineLevel="0" max="9" min="9" style="0" width="25"/>
    <col collapsed="false" customWidth="true" hidden="false" outlineLevel="0" max="10" min="10" style="0" width="7.29"/>
    <col collapsed="false" customWidth="true" hidden="false" outlineLevel="0" max="11" min="11" style="0" width="7.86"/>
    <col collapsed="false" customWidth="true" hidden="false" outlineLevel="0" max="12" min="12" style="0" width="12.15"/>
    <col collapsed="false" customWidth="true" hidden="false" outlineLevel="0" max="13" min="13" style="0" width="10.42"/>
    <col collapsed="false" customWidth="true" hidden="false" outlineLevel="0" max="14" min="14" style="0" width="6.14"/>
    <col collapsed="false" customWidth="true" hidden="false" outlineLevel="0" max="15" min="15" style="0" width="7.71"/>
    <col collapsed="false" customWidth="true" hidden="false" outlineLevel="0" max="16" min="16" style="0" width="47"/>
    <col collapsed="false" customWidth="true" hidden="false" outlineLevel="0" max="17" min="17" style="0" width="2.42"/>
  </cols>
  <sheetData>
    <row r="1" customFormat="false" ht="15" hidden="false" customHeight="false" outlineLevel="0" collapsed="false">
      <c r="A1" s="1"/>
      <c r="B1" s="2"/>
      <c r="C1" s="2"/>
      <c r="D1" s="2"/>
      <c r="E1" s="2"/>
      <c r="F1" s="2"/>
      <c r="G1" s="2"/>
      <c r="H1" s="2"/>
      <c r="I1" s="2"/>
      <c r="J1" s="2"/>
      <c r="K1" s="2"/>
      <c r="L1" s="2"/>
      <c r="M1" s="2"/>
      <c r="N1" s="2"/>
      <c r="O1" s="2"/>
      <c r="P1" s="3" t="str">
        <f aca="false">DSVersion</f>
        <v>v. 3.1.02</v>
      </c>
      <c r="Q1" s="1"/>
    </row>
    <row r="2" customFormat="false" ht="19.5" hidden="false" customHeight="true" outlineLevel="0" collapsed="false">
      <c r="A2" s="4"/>
      <c r="B2" s="5"/>
      <c r="C2" s="5"/>
      <c r="D2" s="6" t="str">
        <f aca="false">IF(OR(isDoubles, isTrios), labelAthlete1, labelAthleteName)</f>
        <v>Athlete(s) Name(s):</v>
      </c>
      <c r="E2" s="7"/>
      <c r="F2" s="7"/>
      <c r="G2" s="7"/>
      <c r="H2" s="6" t="str">
        <f aca="false">IF(isTrios, labelAthlete23, IF(isDoubles, labelAthlete2, labelAthleteSurname))</f>
        <v>Athlete(s) Surname(s):</v>
      </c>
      <c r="I2" s="7"/>
      <c r="J2" s="7"/>
      <c r="K2" s="7"/>
      <c r="L2" s="8"/>
      <c r="M2" s="9" t="s">
        <v>0</v>
      </c>
      <c r="N2" s="9"/>
      <c r="O2" s="9"/>
      <c r="P2" s="9"/>
      <c r="Q2" s="5"/>
    </row>
    <row r="3" customFormat="false" ht="3" hidden="false" customHeight="true" outlineLevel="0" collapsed="false">
      <c r="A3" s="10"/>
      <c r="B3" s="1"/>
      <c r="C3" s="1"/>
      <c r="D3" s="11"/>
      <c r="E3" s="12"/>
      <c r="F3" s="13"/>
      <c r="G3" s="13"/>
      <c r="H3" s="13"/>
      <c r="I3" s="13"/>
      <c r="J3" s="13"/>
      <c r="K3" s="13"/>
      <c r="L3" s="1"/>
      <c r="M3" s="9"/>
      <c r="N3" s="9"/>
      <c r="O3" s="9"/>
      <c r="P3" s="9"/>
      <c r="Q3" s="10"/>
    </row>
    <row r="4" customFormat="false" ht="19.5" hidden="false" customHeight="true" outlineLevel="0" collapsed="false">
      <c r="A4" s="4"/>
      <c r="B4" s="5"/>
      <c r="C4" s="5"/>
      <c r="D4" s="6" t="s">
        <v>1</v>
      </c>
      <c r="E4" s="7"/>
      <c r="F4" s="7"/>
      <c r="G4" s="7"/>
      <c r="H4" s="6" t="s">
        <v>2</v>
      </c>
      <c r="I4" s="14"/>
      <c r="J4" s="14"/>
      <c r="K4" s="14"/>
      <c r="L4" s="8"/>
      <c r="M4" s="9"/>
      <c r="N4" s="9"/>
      <c r="O4" s="9"/>
      <c r="P4" s="9"/>
      <c r="Q4" s="4"/>
    </row>
    <row r="5" customFormat="false" ht="3" hidden="false" customHeight="true" outlineLevel="0" collapsed="false">
      <c r="A5" s="10"/>
      <c r="B5" s="1"/>
      <c r="C5" s="1"/>
      <c r="D5" s="11"/>
      <c r="E5" s="15"/>
      <c r="F5" s="13"/>
      <c r="G5" s="13"/>
      <c r="H5" s="13"/>
      <c r="I5" s="13"/>
      <c r="J5" s="13"/>
      <c r="K5" s="13"/>
      <c r="L5" s="1"/>
      <c r="M5" s="9"/>
      <c r="N5" s="9"/>
      <c r="O5" s="9"/>
      <c r="P5" s="9"/>
      <c r="Q5" s="10"/>
    </row>
    <row r="6" customFormat="false" ht="19.5" hidden="false" customHeight="true" outlineLevel="0" collapsed="false">
      <c r="A6" s="4"/>
      <c r="B6" s="5"/>
      <c r="C6" s="5"/>
      <c r="D6" s="6" t="s">
        <v>3</v>
      </c>
      <c r="E6" s="16"/>
      <c r="F6" s="16"/>
      <c r="G6" s="16"/>
      <c r="H6" s="16"/>
      <c r="I6" s="16"/>
      <c r="J6" s="16"/>
      <c r="K6" s="16"/>
      <c r="L6" s="8"/>
      <c r="M6" s="9"/>
      <c r="N6" s="9"/>
      <c r="O6" s="9"/>
      <c r="P6" s="9"/>
      <c r="Q6" s="4"/>
    </row>
    <row r="7" customFormat="false" ht="6" hidden="false" customHeight="true" outlineLevel="0" collapsed="false">
      <c r="A7" s="1"/>
      <c r="B7" s="1"/>
      <c r="C7" s="1"/>
      <c r="D7" s="1"/>
      <c r="E7" s="1"/>
      <c r="F7" s="1"/>
      <c r="G7" s="1"/>
      <c r="H7" s="1"/>
      <c r="I7" s="1"/>
      <c r="J7" s="1"/>
      <c r="K7" s="1"/>
      <c r="L7" s="1"/>
      <c r="M7" s="1"/>
      <c r="N7" s="1"/>
      <c r="O7" s="1"/>
      <c r="P7" s="1"/>
      <c r="Q7" s="1"/>
    </row>
    <row r="8" customFormat="false" ht="16.5" hidden="false" customHeight="true" outlineLevel="0" collapsed="false">
      <c r="A8" s="17"/>
      <c r="B8" s="18" t="s">
        <v>4</v>
      </c>
      <c r="C8" s="19" t="s">
        <v>5</v>
      </c>
      <c r="D8" s="20" t="s">
        <v>6</v>
      </c>
      <c r="E8" s="20"/>
      <c r="F8" s="20"/>
      <c r="G8" s="20"/>
      <c r="H8" s="20"/>
      <c r="I8" s="20"/>
      <c r="J8" s="19" t="s">
        <v>7</v>
      </c>
      <c r="K8" s="19" t="s">
        <v>8</v>
      </c>
      <c r="L8" s="20" t="s">
        <v>9</v>
      </c>
      <c r="M8" s="20"/>
      <c r="N8" s="20"/>
      <c r="O8" s="20"/>
      <c r="P8" s="21" t="s">
        <v>10</v>
      </c>
      <c r="Q8" s="22"/>
    </row>
    <row r="9" customFormat="false" ht="18.75" hidden="false" customHeight="true" outlineLevel="0" collapsed="false">
      <c r="A9" s="23"/>
      <c r="B9" s="24" t="n">
        <v>1</v>
      </c>
      <c r="C9" s="25"/>
      <c r="D9" s="26" t="str">
        <f aca="false">DecName01</f>
        <v/>
      </c>
      <c r="E9" s="26"/>
      <c r="F9" s="26"/>
      <c r="G9" s="26"/>
      <c r="H9" s="26"/>
      <c r="I9" s="26"/>
      <c r="J9" s="27" t="str">
        <f aca="false">DecValue01</f>
        <v/>
      </c>
      <c r="K9" s="28" t="str">
        <f aca="false">UPPER(IF(RIGHT(C9,1)="E","E",LEFT(C9,1)))</f>
        <v/>
      </c>
      <c r="L9" s="29"/>
      <c r="M9" s="30" t="str">
        <f aca="false" t="array" ref="M9:M9">IFERROR(IF(L9&lt;&gt;"", "+ "&amp;(INDEX($C$9:$C$27, MATCH(C9,$C$9:$C$27, 0)+2)), ""), "")</f>
        <v/>
      </c>
      <c r="N9" s="31"/>
      <c r="O9" s="32"/>
      <c r="P9" s="33" t="str">
        <f aca="false">IF(AND(lastDeclared=1, DecValue01&gt;0.7), CONCATENATE("Possibilty of FEB [", IF(DecValue01=0.8, "0,5]", IF(DecValue01=0.9, "0,8]", "1,0]"))), "")</f>
        <v/>
      </c>
      <c r="Q9" s="34"/>
    </row>
    <row r="10" customFormat="false" ht="42" hidden="false" customHeight="true" outlineLevel="0" collapsed="false">
      <c r="A10" s="23"/>
      <c r="B10" s="24"/>
      <c r="C10" s="25"/>
      <c r="D10" s="35" t="str">
        <f aca="false">DecReq01</f>
        <v/>
      </c>
      <c r="E10" s="35"/>
      <c r="F10" s="35"/>
      <c r="G10" s="35"/>
      <c r="H10" s="35"/>
      <c r="I10" s="35"/>
      <c r="J10" s="27"/>
      <c r="K10" s="28"/>
      <c r="L10" s="29"/>
      <c r="M10" s="30"/>
      <c r="N10" s="31"/>
      <c r="O10" s="32"/>
      <c r="P10" s="33"/>
      <c r="Q10" s="34"/>
    </row>
    <row r="11" customFormat="false" ht="18.75" hidden="false" customHeight="true" outlineLevel="0" collapsed="false">
      <c r="A11" s="23"/>
      <c r="B11" s="24" t="n">
        <v>2</v>
      </c>
      <c r="C11" s="36"/>
      <c r="D11" s="26" t="str">
        <f aca="false">DecName02</f>
        <v/>
      </c>
      <c r="E11" s="26"/>
      <c r="F11" s="26"/>
      <c r="G11" s="26"/>
      <c r="H11" s="26"/>
      <c r="I11" s="26"/>
      <c r="J11" s="27" t="str">
        <f aca="false">DecValue02</f>
        <v/>
      </c>
      <c r="K11" s="28" t="str">
        <f aca="false">UPPER(IF(RIGHT(C11,1)="E","E",LEFT(C11,1)))</f>
        <v/>
      </c>
      <c r="L11" s="29"/>
      <c r="M11" s="30" t="str">
        <f aca="false" t="array" ref="M11:M11">IFERROR(IF(L11&lt;&gt;"", "+ " &amp; (INDEX($C$9:$C$27, MATCH(C11, $C$9:$C$27, 0) + 2)), ""), "")</f>
        <v/>
      </c>
      <c r="N11" s="31"/>
      <c r="O11" s="32"/>
      <c r="P11" s="33" t="str">
        <f aca="false">IF(AND(lastDeclared=2, DecValue02&gt;0.7), CONCATENATE("Possibilty of FEB [", IF(DecValue02=0.8, "0,5]", IF(DecValue02=0.9, "0,8]", "1,0]"))), "")</f>
        <v/>
      </c>
      <c r="Q11" s="34"/>
    </row>
    <row r="12" customFormat="false" ht="42" hidden="false" customHeight="true" outlineLevel="0" collapsed="false">
      <c r="A12" s="23"/>
      <c r="B12" s="24"/>
      <c r="C12" s="36"/>
      <c r="D12" s="35" t="str">
        <f aca="false">DecReq02</f>
        <v/>
      </c>
      <c r="E12" s="35"/>
      <c r="F12" s="35"/>
      <c r="G12" s="35"/>
      <c r="H12" s="35"/>
      <c r="I12" s="35"/>
      <c r="J12" s="27"/>
      <c r="K12" s="28"/>
      <c r="L12" s="29"/>
      <c r="M12" s="30"/>
      <c r="N12" s="31"/>
      <c r="O12" s="32"/>
      <c r="P12" s="33"/>
      <c r="Q12" s="34"/>
    </row>
    <row r="13" customFormat="false" ht="18.75" hidden="false" customHeight="true" outlineLevel="0" collapsed="false">
      <c r="A13" s="23"/>
      <c r="B13" s="24" t="n">
        <v>3</v>
      </c>
      <c r="C13" s="36"/>
      <c r="D13" s="26" t="str">
        <f aca="false">DecName03</f>
        <v/>
      </c>
      <c r="E13" s="26"/>
      <c r="F13" s="26"/>
      <c r="G13" s="26"/>
      <c r="H13" s="26"/>
      <c r="I13" s="26"/>
      <c r="J13" s="27" t="str">
        <f aca="false">DecValue03</f>
        <v/>
      </c>
      <c r="K13" s="28" t="str">
        <f aca="false">UPPER(IF(RIGHT(C13,1)="E","E",LEFT(C13,1)))</f>
        <v/>
      </c>
      <c r="L13" s="29"/>
      <c r="M13" s="30" t="str">
        <f aca="false" t="array" ref="M13:M13">IFERROR(IF(L13&lt;&gt;"","+ "&amp;(INDEX($C$9:$C$27,MATCH(C13,$C$9:$C$27,0)+2)),""),"")</f>
        <v/>
      </c>
      <c r="N13" s="31"/>
      <c r="O13" s="32"/>
      <c r="P13" s="33" t="str">
        <f aca="false">IF(AND(lastDeclared=3, DecValue03&gt;0.7), CONCATENATE("Possibilty of FEB [", IF(DecValue03=0.8, "0,5]", IF(DecValue03=0.9, "0,8]", "1,0]"))), "")</f>
        <v/>
      </c>
      <c r="Q13" s="34"/>
    </row>
    <row r="14" customFormat="false" ht="42" hidden="false" customHeight="true" outlineLevel="0" collapsed="false">
      <c r="A14" s="23"/>
      <c r="B14" s="24"/>
      <c r="C14" s="36"/>
      <c r="D14" s="35" t="str">
        <f aca="false">DecReq03</f>
        <v/>
      </c>
      <c r="E14" s="35"/>
      <c r="F14" s="35"/>
      <c r="G14" s="35"/>
      <c r="H14" s="35"/>
      <c r="I14" s="35"/>
      <c r="J14" s="27"/>
      <c r="K14" s="28"/>
      <c r="L14" s="29"/>
      <c r="M14" s="30"/>
      <c r="N14" s="31"/>
      <c r="O14" s="32"/>
      <c r="P14" s="33"/>
      <c r="Q14" s="34"/>
    </row>
    <row r="15" customFormat="false" ht="18.75" hidden="false" customHeight="true" outlineLevel="0" collapsed="false">
      <c r="A15" s="23"/>
      <c r="B15" s="24" t="n">
        <v>4</v>
      </c>
      <c r="C15" s="36"/>
      <c r="D15" s="26" t="str">
        <f aca="false">DecName04</f>
        <v/>
      </c>
      <c r="E15" s="26"/>
      <c r="F15" s="26"/>
      <c r="G15" s="26"/>
      <c r="H15" s="26"/>
      <c r="I15" s="26"/>
      <c r="J15" s="27" t="str">
        <f aca="false">DecValue04</f>
        <v/>
      </c>
      <c r="K15" s="28" t="str">
        <f aca="false">UPPER(IF(RIGHT(C15,1)="E","E",LEFT(C15,1)))</f>
        <v/>
      </c>
      <c r="L15" s="29"/>
      <c r="M15" s="30" t="str">
        <f aca="false" t="array" ref="M15:M15">IFERROR(IF(L15&lt;&gt;"","+ "&amp;(INDEX($C$9:$C$27,MATCH(C15,$C$9:$C$27,0)+2)),""),"")</f>
        <v/>
      </c>
      <c r="N15" s="31"/>
      <c r="O15" s="32"/>
      <c r="P15" s="33" t="str">
        <f aca="false">IF(AND(lastDeclared=4, DecValue04&gt;0.7), CONCATENATE("Possibilty of FEB [", IF(DecValue04=0.8, "0,5]", IF(DecValue04=0.9, "0,8]", "1,0]"))), "")</f>
        <v/>
      </c>
      <c r="Q15" s="34"/>
    </row>
    <row r="16" customFormat="false" ht="42" hidden="false" customHeight="true" outlineLevel="0" collapsed="false">
      <c r="A16" s="23"/>
      <c r="B16" s="24"/>
      <c r="C16" s="36"/>
      <c r="D16" s="35" t="str">
        <f aca="false">DecReq04</f>
        <v/>
      </c>
      <c r="E16" s="35"/>
      <c r="F16" s="35"/>
      <c r="G16" s="35"/>
      <c r="H16" s="35"/>
      <c r="I16" s="35"/>
      <c r="J16" s="27"/>
      <c r="K16" s="28"/>
      <c r="L16" s="29"/>
      <c r="M16" s="30"/>
      <c r="N16" s="31"/>
      <c r="O16" s="32"/>
      <c r="P16" s="33"/>
      <c r="Q16" s="34"/>
    </row>
    <row r="17" customFormat="false" ht="18.75" hidden="false" customHeight="true" outlineLevel="0" collapsed="false">
      <c r="A17" s="23"/>
      <c r="B17" s="24" t="n">
        <v>5</v>
      </c>
      <c r="C17" s="36"/>
      <c r="D17" s="26" t="str">
        <f aca="false">DecName05</f>
        <v/>
      </c>
      <c r="E17" s="26"/>
      <c r="F17" s="26"/>
      <c r="G17" s="26"/>
      <c r="H17" s="26"/>
      <c r="I17" s="26"/>
      <c r="J17" s="27" t="str">
        <f aca="false">DecValue05</f>
        <v/>
      </c>
      <c r="K17" s="28" t="str">
        <f aca="false">UPPER(IF(RIGHT(C17,1)="E","E",LEFT(C17,1)))</f>
        <v/>
      </c>
      <c r="L17" s="29"/>
      <c r="M17" s="30" t="str">
        <f aca="false" t="array" ref="M17:M17">IFERROR(IF(L17&lt;&gt;"","+ "&amp;(INDEX($C$9:$C$27,MATCH(C17,$C$9:$C$27,0)+2)),""),"")</f>
        <v/>
      </c>
      <c r="N17" s="31"/>
      <c r="O17" s="32"/>
      <c r="P17" s="33" t="str">
        <f aca="false">IF(AND(lastDeclared=5, DecValue05&gt;0.7), CONCATENATE("Possibilty of FEB [", IF(DecValue05=0.8, "0,5]", IF(DecValue05=0.9, "0,8]", "1,0]"))), "")</f>
        <v/>
      </c>
      <c r="Q17" s="34"/>
    </row>
    <row r="18" customFormat="false" ht="42" hidden="false" customHeight="true" outlineLevel="0" collapsed="false">
      <c r="A18" s="23"/>
      <c r="B18" s="24"/>
      <c r="C18" s="36"/>
      <c r="D18" s="35" t="str">
        <f aca="false">DecReq05</f>
        <v/>
      </c>
      <c r="E18" s="35"/>
      <c r="F18" s="35"/>
      <c r="G18" s="35"/>
      <c r="H18" s="35"/>
      <c r="I18" s="35"/>
      <c r="J18" s="27"/>
      <c r="K18" s="28"/>
      <c r="L18" s="29"/>
      <c r="M18" s="30"/>
      <c r="N18" s="31"/>
      <c r="O18" s="32"/>
      <c r="P18" s="33"/>
      <c r="Q18" s="34"/>
    </row>
    <row r="19" customFormat="false" ht="18.75" hidden="false" customHeight="true" outlineLevel="0" collapsed="false">
      <c r="A19" s="23"/>
      <c r="B19" s="24" t="n">
        <v>6</v>
      </c>
      <c r="C19" s="36"/>
      <c r="D19" s="26" t="str">
        <f aca="false">DecName06</f>
        <v/>
      </c>
      <c r="E19" s="26"/>
      <c r="F19" s="26"/>
      <c r="G19" s="26"/>
      <c r="H19" s="26"/>
      <c r="I19" s="26"/>
      <c r="J19" s="27" t="str">
        <f aca="false" t="array" ref="J19:J19">DecValue06</f>
        <v/>
      </c>
      <c r="K19" s="28" t="str">
        <f aca="false">UPPER(IF(RIGHT(C19,1)="E","E",LEFT(C19,1)))</f>
        <v/>
      </c>
      <c r="L19" s="29"/>
      <c r="M19" s="30" t="str">
        <f aca="false" t="array" ref="M19:M19">IFERROR(IF(L19&lt;&gt;"","+ "&amp;(INDEX($C$9:$C$27,MATCH(C19,$C$9:$C$27,0)+2)),""),"")</f>
        <v/>
      </c>
      <c r="N19" s="31"/>
      <c r="O19" s="32"/>
      <c r="P19" s="33" t="str">
        <f aca="false">IF(AND(lastDeclared=6, DecValue06&gt;0.7), CONCATENATE("Possibilty of FEB [", IF(DecValue06=0.8, "0,5]", IF(DecValue06=0.9, "0,8]", "1,0]"))), "")</f>
        <v/>
      </c>
      <c r="Q19" s="34"/>
    </row>
    <row r="20" customFormat="false" ht="42" hidden="false" customHeight="true" outlineLevel="0" collapsed="false">
      <c r="A20" s="23"/>
      <c r="B20" s="24"/>
      <c r="C20" s="36"/>
      <c r="D20" s="35" t="str">
        <f aca="false">DecReq06</f>
        <v/>
      </c>
      <c r="E20" s="35"/>
      <c r="F20" s="35"/>
      <c r="G20" s="35"/>
      <c r="H20" s="35"/>
      <c r="I20" s="35"/>
      <c r="J20" s="27"/>
      <c r="K20" s="28"/>
      <c r="L20" s="29"/>
      <c r="M20" s="30"/>
      <c r="N20" s="31"/>
      <c r="O20" s="32"/>
      <c r="P20" s="33"/>
      <c r="Q20" s="34"/>
    </row>
    <row r="21" customFormat="false" ht="18.75" hidden="false" customHeight="true" outlineLevel="0" collapsed="false">
      <c r="A21" s="23"/>
      <c r="B21" s="24" t="n">
        <v>7</v>
      </c>
      <c r="C21" s="36"/>
      <c r="D21" s="26" t="str">
        <f aca="false">DecName07</f>
        <v/>
      </c>
      <c r="E21" s="26"/>
      <c r="F21" s="26"/>
      <c r="G21" s="26"/>
      <c r="H21" s="26"/>
      <c r="I21" s="26"/>
      <c r="J21" s="27" t="str">
        <f aca="false">DecValue07</f>
        <v/>
      </c>
      <c r="K21" s="28" t="str">
        <f aca="false">UPPER(IF(RIGHT(C21,1)="E","E",LEFT(C21,1)))</f>
        <v/>
      </c>
      <c r="L21" s="29"/>
      <c r="M21" s="30" t="str">
        <f aca="false" t="array" ref="M21:M21">IFERROR(IF(L21&lt;&gt;"","+ "&amp;(INDEX($C$9:$C$27,MATCH(C21,$C$9:$C$27,0)+2)),""),"")</f>
        <v/>
      </c>
      <c r="N21" s="31"/>
      <c r="O21" s="32"/>
      <c r="P21" s="33"/>
      <c r="Q21" s="34"/>
    </row>
    <row r="22" customFormat="false" ht="42" hidden="false" customHeight="true" outlineLevel="0" collapsed="false">
      <c r="A22" s="23"/>
      <c r="B22" s="24"/>
      <c r="C22" s="36"/>
      <c r="D22" s="35" t="str">
        <f aca="false">DecReq07</f>
        <v/>
      </c>
      <c r="E22" s="35"/>
      <c r="F22" s="35"/>
      <c r="G22" s="35"/>
      <c r="H22" s="35"/>
      <c r="I22" s="35"/>
      <c r="J22" s="27"/>
      <c r="K22" s="28"/>
      <c r="L22" s="29"/>
      <c r="M22" s="30"/>
      <c r="N22" s="31"/>
      <c r="O22" s="32"/>
      <c r="P22" s="33"/>
      <c r="Q22" s="34"/>
    </row>
    <row r="23" customFormat="false" ht="18.75" hidden="false" customHeight="true" outlineLevel="0" collapsed="false">
      <c r="A23" s="23"/>
      <c r="B23" s="24" t="n">
        <v>8</v>
      </c>
      <c r="C23" s="36"/>
      <c r="D23" s="26" t="str">
        <f aca="false">DecName08</f>
        <v/>
      </c>
      <c r="E23" s="26"/>
      <c r="F23" s="26"/>
      <c r="G23" s="26"/>
      <c r="H23" s="26"/>
      <c r="I23" s="26"/>
      <c r="J23" s="27" t="str">
        <f aca="false">DecValue08</f>
        <v/>
      </c>
      <c r="K23" s="28" t="str">
        <f aca="false">UPPER(IF(RIGHT(C23,1)="E","E",LEFT(C23,1)))</f>
        <v/>
      </c>
      <c r="L23" s="29"/>
      <c r="M23" s="30" t="str">
        <f aca="false" t="array" ref="M23:M23">IFERROR(IF(L23&lt;&gt;"","+ "&amp;(INDEX($C$9:$C$27,MATCH(C23,$C$9:$C$27,0)+2)),""),"")</f>
        <v/>
      </c>
      <c r="N23" s="31"/>
      <c r="O23" s="32"/>
      <c r="P23" s="33"/>
      <c r="Q23" s="34"/>
    </row>
    <row r="24" customFormat="false" ht="42" hidden="false" customHeight="true" outlineLevel="0" collapsed="false">
      <c r="A24" s="23"/>
      <c r="B24" s="24"/>
      <c r="C24" s="36"/>
      <c r="D24" s="35" t="str">
        <f aca="false">DecReq08</f>
        <v/>
      </c>
      <c r="E24" s="35"/>
      <c r="F24" s="35"/>
      <c r="G24" s="35"/>
      <c r="H24" s="35"/>
      <c r="I24" s="35"/>
      <c r="J24" s="27"/>
      <c r="K24" s="28"/>
      <c r="L24" s="29"/>
      <c r="M24" s="30"/>
      <c r="N24" s="31"/>
      <c r="O24" s="32"/>
      <c r="P24" s="33"/>
      <c r="Q24" s="34"/>
    </row>
    <row r="25" customFormat="false" ht="18.75" hidden="false" customHeight="true" outlineLevel="0" collapsed="false">
      <c r="A25" s="23"/>
      <c r="B25" s="24" t="n">
        <v>9</v>
      </c>
      <c r="C25" s="36"/>
      <c r="D25" s="26" t="str">
        <f aca="false">DecName09</f>
        <v/>
      </c>
      <c r="E25" s="26"/>
      <c r="F25" s="26"/>
      <c r="G25" s="26"/>
      <c r="H25" s="26"/>
      <c r="I25" s="26"/>
      <c r="J25" s="27" t="str">
        <f aca="false">DecValue09</f>
        <v/>
      </c>
      <c r="K25" s="28" t="str">
        <f aca="false">UPPER(IF(RIGHT(C25,1)="E","E",LEFT(C25,1)))</f>
        <v/>
      </c>
      <c r="L25" s="29"/>
      <c r="M25" s="30" t="str">
        <f aca="false" t="array" ref="M25:M25">IFERROR(IF(L25&lt;&gt;"","+ "&amp;(INDEX($C$9:$C$27,MATCH(C25,$C$9:$C$27,0)+2)),""),"")</f>
        <v/>
      </c>
      <c r="N25" s="31"/>
      <c r="O25" s="37"/>
      <c r="P25" s="33"/>
      <c r="Q25" s="34"/>
    </row>
    <row r="26" customFormat="false" ht="42" hidden="false" customHeight="true" outlineLevel="0" collapsed="false">
      <c r="A26" s="23"/>
      <c r="B26" s="24"/>
      <c r="C26" s="36"/>
      <c r="D26" s="35" t="str">
        <f aca="false">DecReq09</f>
        <v/>
      </c>
      <c r="E26" s="35"/>
      <c r="F26" s="35"/>
      <c r="G26" s="35"/>
      <c r="H26" s="35"/>
      <c r="I26" s="35"/>
      <c r="J26" s="27"/>
      <c r="K26" s="28"/>
      <c r="L26" s="29"/>
      <c r="M26" s="30"/>
      <c r="N26" s="31"/>
      <c r="O26" s="37"/>
      <c r="P26" s="33"/>
      <c r="Q26" s="34"/>
    </row>
    <row r="27" customFormat="false" ht="18.75" hidden="false" customHeight="true" outlineLevel="0" collapsed="false">
      <c r="A27" s="23"/>
      <c r="B27" s="38" t="n">
        <v>10</v>
      </c>
      <c r="C27" s="39"/>
      <c r="D27" s="26" t="str">
        <f aca="false">DecName10</f>
        <v/>
      </c>
      <c r="E27" s="26"/>
      <c r="F27" s="26"/>
      <c r="G27" s="26"/>
      <c r="H27" s="26"/>
      <c r="I27" s="26"/>
      <c r="J27" s="40" t="str">
        <f aca="false">DecValue10</f>
        <v/>
      </c>
      <c r="K27" s="41" t="str">
        <f aca="false">UPPER(IF(RIGHT(C27,1)="E","E",LEFT(C27,1)))</f>
        <v/>
      </c>
      <c r="L27" s="42"/>
      <c r="M27" s="43" t="str">
        <f aca="false" t="array" ref="M27:M27">IFERROR(IF(AND(C27&lt;&gt;"",VLOOKUP(C27,#REF!,1,FALSE())),(INDEX($C$9:$C$27,MATCH(C27,$C$9:$C$27,0)+0))&amp;" + "&amp;INDEX($C$9:$C$27,MATCH(C27,$C$9:$C$27,0)+2)&amp;" = ",""),"")</f>
        <v/>
      </c>
      <c r="N27" s="44"/>
      <c r="O27" s="45"/>
      <c r="P27" s="46" t="str">
        <f aca="false">IF(AND(lastDeclared=10, DecValue10&gt;0.7), CONCATENATE("Possibilty of FEB [", IF(DecValue10=0.8, "0,5]", IF(DecValue10=0.9, "0,8]", "1,0]"))), "")</f>
        <v/>
      </c>
      <c r="Q27" s="34"/>
    </row>
    <row r="28" customFormat="false" ht="42" hidden="false" customHeight="true" outlineLevel="0" collapsed="false">
      <c r="A28" s="47"/>
      <c r="B28" s="38"/>
      <c r="C28" s="39"/>
      <c r="D28" s="48" t="str">
        <f aca="false">DecReq10</f>
        <v/>
      </c>
      <c r="E28" s="48"/>
      <c r="F28" s="48"/>
      <c r="G28" s="48"/>
      <c r="H28" s="48"/>
      <c r="I28" s="48"/>
      <c r="J28" s="40"/>
      <c r="K28" s="41"/>
      <c r="L28" s="41"/>
      <c r="M28" s="43"/>
      <c r="N28" s="43"/>
      <c r="O28" s="45"/>
      <c r="P28" s="46"/>
      <c r="Q28" s="49"/>
    </row>
    <row r="29" s="51" customFormat="true" ht="6.75" hidden="false" customHeight="true" outlineLevel="0" collapsed="false">
      <c r="A29" s="1"/>
      <c r="B29" s="50"/>
      <c r="C29" s="50"/>
      <c r="D29" s="50"/>
      <c r="E29" s="50"/>
      <c r="F29" s="50"/>
      <c r="G29" s="50"/>
      <c r="H29" s="50"/>
      <c r="I29" s="50"/>
      <c r="J29" s="50"/>
      <c r="K29" s="50"/>
      <c r="L29" s="50"/>
      <c r="M29" s="50"/>
      <c r="N29" s="50"/>
      <c r="O29" s="50"/>
      <c r="P29" s="50"/>
      <c r="Q29" s="1"/>
    </row>
    <row r="30" customFormat="false" ht="24" hidden="false" customHeight="true" outlineLevel="0" collapsed="false">
      <c r="A30" s="52"/>
      <c r="B30" s="53" t="s">
        <v>11</v>
      </c>
      <c r="C30" s="53"/>
      <c r="D30" s="53"/>
      <c r="E30" s="53"/>
      <c r="F30" s="53"/>
      <c r="G30" s="53"/>
      <c r="H30" s="53"/>
      <c r="I30" s="53"/>
      <c r="J30" s="54" t="n">
        <f aca="false">SUM(J9:J27)+SUM(N9:N27)+COUNTIF(O9:O26,"+1 BC")</f>
        <v>0</v>
      </c>
      <c r="K30" s="54"/>
      <c r="L30" s="55" t="str">
        <f aca="false">msgGeneral</f>
        <v>category not selected. </v>
      </c>
      <c r="M30" s="55"/>
      <c r="N30" s="55"/>
      <c r="O30" s="55"/>
      <c r="P30" s="55"/>
      <c r="Q30" s="56"/>
    </row>
    <row r="31" customFormat="false" ht="24" hidden="false" customHeight="true" outlineLevel="0" collapsed="false">
      <c r="A31" s="23"/>
      <c r="B31" s="57" t="s">
        <v>12</v>
      </c>
      <c r="C31" s="57"/>
      <c r="D31" s="57"/>
      <c r="E31" s="57"/>
      <c r="F31" s="57"/>
      <c r="G31" s="57"/>
      <c r="H31" s="57"/>
      <c r="I31" s="57"/>
      <c r="J31" s="58"/>
      <c r="K31" s="58"/>
      <c r="L31" s="59"/>
      <c r="M31" s="59"/>
      <c r="N31" s="59"/>
      <c r="O31" s="59"/>
      <c r="P31" s="59"/>
      <c r="Q31" s="34"/>
    </row>
    <row r="32" customFormat="false" ht="24" hidden="false" customHeight="true" outlineLevel="0" collapsed="false">
      <c r="A32" s="23"/>
      <c r="B32" s="57" t="s">
        <v>13</v>
      </c>
      <c r="C32" s="57"/>
      <c r="D32" s="57"/>
      <c r="E32" s="57"/>
      <c r="F32" s="57"/>
      <c r="G32" s="57"/>
      <c r="H32" s="57"/>
      <c r="I32" s="57"/>
      <c r="J32" s="58"/>
      <c r="K32" s="58"/>
      <c r="L32" s="59" t="str">
        <f aca="false">stringMSG</f>
        <v/>
      </c>
      <c r="M32" s="59"/>
      <c r="N32" s="59"/>
      <c r="O32" s="59"/>
      <c r="P32" s="59"/>
      <c r="Q32" s="34"/>
    </row>
    <row r="33" customFormat="false" ht="24" hidden="false" customHeight="true" outlineLevel="0" collapsed="false">
      <c r="A33" s="23"/>
      <c r="B33" s="57" t="s">
        <v>14</v>
      </c>
      <c r="C33" s="57"/>
      <c r="D33" s="57"/>
      <c r="E33" s="57"/>
      <c r="F33" s="57"/>
      <c r="G33" s="57"/>
      <c r="H33" s="57"/>
      <c r="I33" s="57"/>
      <c r="J33" s="58"/>
      <c r="K33" s="58"/>
      <c r="L33" s="59"/>
      <c r="M33" s="59"/>
      <c r="N33" s="59"/>
      <c r="O33" s="59"/>
      <c r="P33" s="59"/>
      <c r="Q33" s="34"/>
    </row>
    <row r="34" customFormat="false" ht="24" hidden="false" customHeight="true" outlineLevel="0" collapsed="false">
      <c r="A34" s="23"/>
      <c r="B34" s="60" t="s">
        <v>15</v>
      </c>
      <c r="C34" s="60"/>
      <c r="D34" s="60"/>
      <c r="E34" s="60"/>
      <c r="F34" s="60"/>
      <c r="G34" s="60"/>
      <c r="H34" s="60"/>
      <c r="I34" s="60"/>
      <c r="J34" s="61"/>
      <c r="K34" s="61"/>
      <c r="L34" s="62"/>
      <c r="M34" s="62"/>
      <c r="N34" s="62"/>
      <c r="O34" s="62"/>
      <c r="P34" s="62"/>
      <c r="Q34" s="34"/>
    </row>
    <row r="35" customFormat="false" ht="51.75" hidden="false" customHeight="true" outlineLevel="0" collapsed="false">
      <c r="A35" s="1"/>
      <c r="B35" s="63"/>
      <c r="C35" s="63"/>
      <c r="D35" s="63"/>
      <c r="E35" s="63"/>
      <c r="F35" s="63"/>
      <c r="G35" s="63"/>
      <c r="H35" s="63"/>
      <c r="I35" s="63"/>
      <c r="J35" s="63"/>
      <c r="K35" s="63"/>
      <c r="L35" s="63"/>
      <c r="M35" s="63"/>
      <c r="N35" s="63"/>
      <c r="O35" s="63"/>
      <c r="P35" s="63"/>
      <c r="Q35" s="1"/>
    </row>
  </sheetData>
  <sheetProtection algorithmName="SHA-512" hashValue="wFWoNdKSW+/POWePOBBhEItqMwJShpt1N97A1So8YUaw7KmeMbUE4RfV43mGpCScEKnuqrYLhpB3vFDr7jfFsg==" saltValue="ko5ASYi0d7jfoKvsq6YStA==" spinCount="100000" sheet="true" objects="true" scenarios="true"/>
  <mergeCells count="133">
    <mergeCell ref="E2:G2"/>
    <mergeCell ref="I2:K2"/>
    <mergeCell ref="M2:P6"/>
    <mergeCell ref="E4:G4"/>
    <mergeCell ref="I4:K4"/>
    <mergeCell ref="E6:K6"/>
    <mergeCell ref="D8:I8"/>
    <mergeCell ref="L8:O8"/>
    <mergeCell ref="B9:B10"/>
    <mergeCell ref="C9:C10"/>
    <mergeCell ref="D9:I9"/>
    <mergeCell ref="J9:J10"/>
    <mergeCell ref="K9:K10"/>
    <mergeCell ref="L9:L10"/>
    <mergeCell ref="M9:M10"/>
    <mergeCell ref="N9:N10"/>
    <mergeCell ref="O9:O10"/>
    <mergeCell ref="P9:P10"/>
    <mergeCell ref="D10:I10"/>
    <mergeCell ref="B11:B12"/>
    <mergeCell ref="C11:C12"/>
    <mergeCell ref="D11:I11"/>
    <mergeCell ref="J11:J12"/>
    <mergeCell ref="K11:K12"/>
    <mergeCell ref="L11:L12"/>
    <mergeCell ref="M11:M12"/>
    <mergeCell ref="N11:N12"/>
    <mergeCell ref="O11:O12"/>
    <mergeCell ref="P11:P12"/>
    <mergeCell ref="D12:I12"/>
    <mergeCell ref="B13:B14"/>
    <mergeCell ref="C13:C14"/>
    <mergeCell ref="D13:I13"/>
    <mergeCell ref="J13:J14"/>
    <mergeCell ref="K13:K14"/>
    <mergeCell ref="L13:L14"/>
    <mergeCell ref="M13:M14"/>
    <mergeCell ref="N13:N14"/>
    <mergeCell ref="O13:O14"/>
    <mergeCell ref="P13:P14"/>
    <mergeCell ref="D14:I14"/>
    <mergeCell ref="B15:B16"/>
    <mergeCell ref="C15:C16"/>
    <mergeCell ref="D15:I15"/>
    <mergeCell ref="J15:J16"/>
    <mergeCell ref="K15:K16"/>
    <mergeCell ref="L15:L16"/>
    <mergeCell ref="M15:M16"/>
    <mergeCell ref="N15:N16"/>
    <mergeCell ref="O15:O16"/>
    <mergeCell ref="P15:P16"/>
    <mergeCell ref="D16:I16"/>
    <mergeCell ref="B17:B18"/>
    <mergeCell ref="C17:C18"/>
    <mergeCell ref="D17:I17"/>
    <mergeCell ref="J17:J18"/>
    <mergeCell ref="K17:K18"/>
    <mergeCell ref="L17:L18"/>
    <mergeCell ref="M17:M18"/>
    <mergeCell ref="N17:N18"/>
    <mergeCell ref="O17:O18"/>
    <mergeCell ref="P17:P18"/>
    <mergeCell ref="D18:I18"/>
    <mergeCell ref="B19:B20"/>
    <mergeCell ref="C19:C20"/>
    <mergeCell ref="D19:I19"/>
    <mergeCell ref="J19:J20"/>
    <mergeCell ref="K19:K20"/>
    <mergeCell ref="L19:L20"/>
    <mergeCell ref="M19:M20"/>
    <mergeCell ref="N19:N20"/>
    <mergeCell ref="O19:O20"/>
    <mergeCell ref="P19:P20"/>
    <mergeCell ref="D20:I20"/>
    <mergeCell ref="B21:B22"/>
    <mergeCell ref="C21:C22"/>
    <mergeCell ref="D21:I21"/>
    <mergeCell ref="J21:J22"/>
    <mergeCell ref="K21:K22"/>
    <mergeCell ref="L21:L22"/>
    <mergeCell ref="M21:M22"/>
    <mergeCell ref="N21:N22"/>
    <mergeCell ref="O21:O22"/>
    <mergeCell ref="P21:P22"/>
    <mergeCell ref="D22:I22"/>
    <mergeCell ref="B23:B24"/>
    <mergeCell ref="C23:C24"/>
    <mergeCell ref="D23:I23"/>
    <mergeCell ref="J23:J24"/>
    <mergeCell ref="K23:K24"/>
    <mergeCell ref="L23:L24"/>
    <mergeCell ref="M23:M24"/>
    <mergeCell ref="N23:N24"/>
    <mergeCell ref="O23:O24"/>
    <mergeCell ref="P23:P24"/>
    <mergeCell ref="D24:I24"/>
    <mergeCell ref="B25:B26"/>
    <mergeCell ref="C25:C26"/>
    <mergeCell ref="D25:I25"/>
    <mergeCell ref="J25:J26"/>
    <mergeCell ref="K25:K26"/>
    <mergeCell ref="L25:L26"/>
    <mergeCell ref="M25:M26"/>
    <mergeCell ref="N25:N26"/>
    <mergeCell ref="O25:O26"/>
    <mergeCell ref="P25:P26"/>
    <mergeCell ref="D26:I26"/>
    <mergeCell ref="B27:B28"/>
    <mergeCell ref="C27:C28"/>
    <mergeCell ref="D27:I27"/>
    <mergeCell ref="J27:J28"/>
    <mergeCell ref="K27:K28"/>
    <mergeCell ref="L27:L28"/>
    <mergeCell ref="M27:M28"/>
    <mergeCell ref="N27:N28"/>
    <mergeCell ref="O27:O28"/>
    <mergeCell ref="P27:P28"/>
    <mergeCell ref="D28:I28"/>
    <mergeCell ref="B30:I30"/>
    <mergeCell ref="J30:K30"/>
    <mergeCell ref="L30:P30"/>
    <mergeCell ref="B31:I31"/>
    <mergeCell ref="J31:K31"/>
    <mergeCell ref="L31:P31"/>
    <mergeCell ref="B32:I32"/>
    <mergeCell ref="J32:K32"/>
    <mergeCell ref="L32:P32"/>
    <mergeCell ref="B33:I33"/>
    <mergeCell ref="J33:K33"/>
    <mergeCell ref="L33:P33"/>
    <mergeCell ref="B34:I34"/>
    <mergeCell ref="J34:K34"/>
    <mergeCell ref="L34:P34"/>
  </mergeCells>
  <conditionalFormatting sqref="C15:C16">
    <cfRule type="expression" priority="2" aboveAverage="0" equalAverage="0" bottom="0" percent="0" rank="0" text="" dxfId="0">
      <formula>(howManyElements&lt;4)</formula>
    </cfRule>
  </conditionalFormatting>
  <conditionalFormatting sqref="C17:C18">
    <cfRule type="expression" priority="3" aboveAverage="0" equalAverage="0" bottom="0" percent="0" rank="0" text="" dxfId="1">
      <formula>(howManyElements&lt;5)</formula>
    </cfRule>
  </conditionalFormatting>
  <conditionalFormatting sqref="C19:C20">
    <cfRule type="expression" priority="4" aboveAverage="0" equalAverage="0" bottom="0" percent="0" rank="0" text="" dxfId="2">
      <formula>(howManyElements&lt;6)</formula>
    </cfRule>
  </conditionalFormatting>
  <conditionalFormatting sqref="C21:C28">
    <cfRule type="expression" priority="5" aboveAverage="0" equalAverage="0" bottom="0" percent="0" rank="0" text="" dxfId="3">
      <formula>(howManyElements&lt;10)</formula>
    </cfRule>
  </conditionalFormatting>
  <conditionalFormatting sqref="L30:P30">
    <cfRule type="expression" priority="6" aboveAverage="0" equalAverage="0" bottom="0" percent="0" rank="0" text="" dxfId="4">
      <formula>$L$30&lt;&gt;""</formula>
    </cfRule>
  </conditionalFormatting>
  <conditionalFormatting sqref="L32:P32">
    <cfRule type="expression" priority="7" aboveAverage="0" equalAverage="0" bottom="0" percent="0" rank="0" text="" dxfId="5">
      <formula>$L$32&lt;&gt;""</formula>
    </cfRule>
  </conditionalFormatting>
  <conditionalFormatting sqref="N9:N10">
    <cfRule type="expression" priority="8" aboveAverage="0" equalAverage="0" bottom="0" percent="0" rank="0" text="" dxfId="6">
      <formula>OR((ComboCheck12="NO"), AND(Combo01&lt;&gt;"", Combo12=""))</formula>
    </cfRule>
  </conditionalFormatting>
  <conditionalFormatting sqref="N11:N12">
    <cfRule type="expression" priority="9" aboveAverage="0" equalAverage="0" bottom="0" percent="0" rank="0" text="" dxfId="7">
      <formula>OR((ComboCheck23="NO"), AND(Combo02&lt;&gt;"", Combo23=""))</formula>
    </cfRule>
  </conditionalFormatting>
  <conditionalFormatting sqref="N13:N14">
    <cfRule type="expression" priority="10" aboveAverage="0" equalAverage="0" bottom="0" percent="0" rank="0" text="" dxfId="8">
      <formula>OR((ComboCheck34="NO"), AND(Combo03&lt;&gt;"", Combo34=""))</formula>
    </cfRule>
  </conditionalFormatting>
  <conditionalFormatting sqref="N15:N16">
    <cfRule type="expression" priority="11" aboveAverage="0" equalAverage="0" bottom="0" percent="0" rank="0" text="" dxfId="9">
      <formula>OR((ComboCheck45="NO"), AND(Combo04&lt;&gt;"", Combo45=""))</formula>
    </cfRule>
  </conditionalFormatting>
  <conditionalFormatting sqref="N17:N18">
    <cfRule type="expression" priority="12" aboveAverage="0" equalAverage="0" bottom="0" percent="0" rank="0" text="" dxfId="10">
      <formula>OR((ComboCheck56="NO"), AND(Combo05&lt;&gt;"", Combo56=""))</formula>
    </cfRule>
  </conditionalFormatting>
  <conditionalFormatting sqref="N19:N20">
    <cfRule type="expression" priority="13" aboveAverage="0" equalAverage="0" bottom="0" percent="0" rank="0" text="" dxfId="11">
      <formula>OR((ComboCheck67="NO"), AND(Combo06&lt;&gt;"", Combo67=""))</formula>
    </cfRule>
  </conditionalFormatting>
  <conditionalFormatting sqref="N21:N22">
    <cfRule type="expression" priority="14" aboveAverage="0" equalAverage="0" bottom="0" percent="0" rank="0" text="" dxfId="12">
      <formula>OR((ComboCheck78="NO"), AND(Combo07&lt;&gt;"", Combo78=""))</formula>
    </cfRule>
  </conditionalFormatting>
  <conditionalFormatting sqref="N23:N24">
    <cfRule type="expression" priority="15" aboveAverage="0" equalAverage="0" bottom="0" percent="0" rank="0" text="" dxfId="13">
      <formula>OR((ComboCheck89="NO"), AND(Combo08&lt;&gt;"", Combo89=""))</formula>
    </cfRule>
  </conditionalFormatting>
  <conditionalFormatting sqref="N25:N26">
    <cfRule type="expression" priority="16" aboveAverage="0" equalAverage="0" bottom="0" percent="0" rank="0" text="" dxfId="14">
      <formula>OR((ComboCheck90="NO"), AND(Combo09&lt;&gt;"", Combo90=""))</formula>
    </cfRule>
  </conditionalFormatting>
  <conditionalFormatting sqref="O9:O10">
    <cfRule type="expression" priority="17" aboveAverage="0" equalAverage="0" bottom="0" percent="0" rank="0" text="" dxfId="15">
      <formula>AND(isBC_123&lt;&gt;0, DCB_123=0, isCorrectDCB="NO")</formula>
    </cfRule>
  </conditionalFormatting>
  <conditionalFormatting sqref="O11:O12">
    <cfRule type="expression" priority="18" aboveAverage="0" equalAverage="0" bottom="0" percent="0" rank="0" text="" dxfId="16">
      <formula>AND(isBC_234&lt;&gt;0, DCB_234=0, isCorrectDCB="NO")</formula>
    </cfRule>
  </conditionalFormatting>
  <conditionalFormatting sqref="O13:O14">
    <cfRule type="expression" priority="19" aboveAverage="0" equalAverage="0" bottom="0" percent="0" rank="0" text="" dxfId="17">
      <formula>AND(isBC_345&lt;&gt;0, DCB_345=0, isCorrectDCB="NO")</formula>
    </cfRule>
  </conditionalFormatting>
  <conditionalFormatting sqref="O15:O16">
    <cfRule type="expression" priority="20" aboveAverage="0" equalAverage="0" bottom="0" percent="0" rank="0" text="" dxfId="18">
      <formula>AND(isBC_456&lt;&gt;0, DCB_456=0, isCorrectDCB="NO")</formula>
    </cfRule>
  </conditionalFormatting>
  <conditionalFormatting sqref="O17:O18">
    <cfRule type="expression" priority="21" aboveAverage="0" equalAverage="0" bottom="0" percent="0" rank="0" text="" dxfId="19">
      <formula>AND(isBC_567&lt;&gt;0, DCB_567=0, isCorrectDCB="NO")</formula>
    </cfRule>
  </conditionalFormatting>
  <conditionalFormatting sqref="O19:O20">
    <cfRule type="expression" priority="22" aboveAverage="0" equalAverage="0" bottom="0" percent="0" rank="0" text="" dxfId="20">
      <formula>AND(isBC_678&lt;&gt;0, DCB_678=0, isCorrectDCB="NO")</formula>
    </cfRule>
  </conditionalFormatting>
  <conditionalFormatting sqref="O21:O22">
    <cfRule type="expression" priority="23" aboveAverage="0" equalAverage="0" bottom="0" percent="0" rank="0" text="" dxfId="21">
      <formula>AND(isBC_789&lt;&gt;0, DCB_789=0, isCorrectDCB="NO")</formula>
    </cfRule>
  </conditionalFormatting>
  <conditionalFormatting sqref="O23:O24">
    <cfRule type="expression" priority="24" aboveAverage="0" equalAverage="0" bottom="0" percent="0" rank="0" text="" dxfId="22">
      <formula>AND(isBC_890&lt;&gt;0, DCB_890=0, isCorrectDCB="NO")</formula>
    </cfRule>
  </conditionalFormatting>
  <dataValidations count="14">
    <dataValidation allowBlank="true" errorStyle="stop" operator="between" showDropDown="false" showErrorMessage="true" showInputMessage="false" sqref="L17" type="list">
      <formula1>$C$17</formula1>
      <formula2>0</formula2>
    </dataValidation>
    <dataValidation allowBlank="true" errorStyle="stop" operator="between" showDropDown="false" showErrorMessage="true" showInputMessage="false" sqref="N9 N11 N13 N15 N17 N19 N21 N23 N25" type="list">
      <formula1>"1,2"</formula1>
      <formula2>0</formula2>
    </dataValidation>
    <dataValidation allowBlank="true" errorStyle="stop" operator="between" showDropDown="false" showErrorMessage="true" showInputMessage="false" sqref="L13" type="list">
      <formula1>$C$13</formula1>
      <formula2>0</formula2>
    </dataValidation>
    <dataValidation allowBlank="true" errorStyle="stop" operator="between" showDropDown="false" showErrorMessage="true" showInputMessage="false" sqref="L21" type="list">
      <formula1>$C$21</formula1>
      <formula2>0</formula2>
    </dataValidation>
    <dataValidation allowBlank="true" errorStyle="stop" operator="between" showDropDown="false" showErrorMessage="true" showInputMessage="false" sqref="L15" type="list">
      <formula1>$C$15</formula1>
      <formula2>0</formula2>
    </dataValidation>
    <dataValidation allowBlank="true" errorStyle="stop" operator="between" showDropDown="false" showErrorMessage="true" showInputMessage="false" sqref="L23" type="list">
      <formula1>$C$23</formula1>
      <formula2>0</formula2>
    </dataValidation>
    <dataValidation allowBlank="true" errorStyle="stop" operator="between" showDropDown="false" showErrorMessage="true" showInputMessage="false" sqref="L11" type="list">
      <formula1>$C$11</formula1>
      <formula2>0</formula2>
    </dataValidation>
    <dataValidation allowBlank="true" errorStyle="stop" operator="between" showDropDown="false" showErrorMessage="true" showInputMessage="false" sqref="L19" type="list">
      <formula1>$C$19</formula1>
      <formula2>0</formula2>
    </dataValidation>
    <dataValidation allowBlank="true" errorStyle="stop" operator="between" showDropDown="false" showErrorMessage="true" showInputMessage="false" sqref="L25" type="list">
      <formula1>$C$25</formula1>
      <formula2>0</formula2>
    </dataValidation>
    <dataValidation allowBlank="true" errorStyle="stop" operator="between" showDropDown="false" showErrorMessage="true" showInputMessage="false" sqref="L9" type="list">
      <formula1>$C$9:$C$10</formula1>
      <formula2>0</formula2>
    </dataValidation>
    <dataValidation allowBlank="true" errorStyle="stop" operator="between" showDropDown="false" showErrorMessage="true" showInputMessage="true" sqref="I4:K4" type="list">
      <formula1>catNames</formula1>
      <formula2>0</formula2>
    </dataValidation>
    <dataValidation allowBlank="true" errorStyle="stop" operator="between" showDropDown="false" showErrorMessage="true" showInputMessage="false" sqref="C9:C28" type="list">
      <formula1>CoPCodes</formula1>
      <formula2>0</formula2>
    </dataValidation>
    <dataValidation allowBlank="true" errorStyle="stop" operator="between" showDropDown="false" showErrorMessage="true" showInputMessage="true" sqref="O9:O24" type="list">
      <formula1>"'+1 BC"</formula1>
      <formula2>0</formula2>
    </dataValidation>
    <dataValidation allowBlank="true" errorStyle="stop" operator="between" showDropDown="false" showErrorMessage="true" showInputMessage="false" sqref="E4:G4" type="list">
      <formula1>nationNames</formula1>
      <formula2>0</formula2>
    </dataValidation>
  </dataValidation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U1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14.42578125" defaultRowHeight="15" zeroHeight="false" outlineLevelRow="0" outlineLevelCol="0"/>
  <cols>
    <col collapsed="false" customWidth="true" hidden="false" outlineLevel="0" max="1" min="1" style="64" width="3.29"/>
    <col collapsed="false" customWidth="true" hidden="false" outlineLevel="0" max="2" min="2" style="64" width="5.42"/>
    <col collapsed="false" customWidth="true" hidden="false" outlineLevel="0" max="3" min="3" style="64" width="32.29"/>
    <col collapsed="false" customWidth="true" hidden="false" outlineLevel="0" max="4" min="4" style="64" width="5.42"/>
    <col collapsed="false" customWidth="true" hidden="false" outlineLevel="0" max="18" min="5" style="64" width="9.14"/>
    <col collapsed="false" customWidth="true" hidden="false" outlineLevel="0" max="19" min="19" style="64" width="17.86"/>
    <col collapsed="false" customWidth="true" hidden="false" outlineLevel="0" max="20" min="20" style="64" width="3.86"/>
    <col collapsed="false" customWidth="true" hidden="false" outlineLevel="0" max="21" min="21" style="64" width="4.42"/>
    <col collapsed="false" customWidth="false" hidden="false" outlineLevel="0" max="16384" min="22" style="64" width="14.42"/>
  </cols>
  <sheetData>
    <row r="1" customFormat="false" ht="15" hidden="false" customHeight="true" outlineLevel="0" collapsed="false">
      <c r="A1" s="65"/>
      <c r="B1" s="66"/>
      <c r="C1" s="66"/>
      <c r="D1" s="66"/>
      <c r="E1" s="65"/>
      <c r="F1" s="65"/>
      <c r="G1" s="65"/>
      <c r="H1" s="65"/>
      <c r="I1" s="65"/>
      <c r="J1" s="65"/>
      <c r="K1" s="65"/>
      <c r="L1" s="65"/>
      <c r="M1" s="65"/>
      <c r="N1" s="65"/>
      <c r="O1" s="65"/>
      <c r="P1" s="65"/>
      <c r="Q1" s="65"/>
      <c r="R1" s="65"/>
      <c r="S1" s="65"/>
      <c r="T1" s="65"/>
      <c r="U1" s="65"/>
    </row>
    <row r="2" s="73" customFormat="true" ht="54" hidden="false" customHeight="true" outlineLevel="0" collapsed="false">
      <c r="A2" s="67"/>
      <c r="B2" s="68" t="s">
        <v>16</v>
      </c>
      <c r="C2" s="68"/>
      <c r="D2" s="68"/>
      <c r="E2" s="69" t="str">
        <f aca="false">pdfFile</f>
        <v>Pole___</v>
      </c>
      <c r="F2" s="69"/>
      <c r="G2" s="69"/>
      <c r="H2" s="69"/>
      <c r="I2" s="69"/>
      <c r="J2" s="69"/>
      <c r="K2" s="69"/>
      <c r="L2" s="69"/>
      <c r="M2" s="69"/>
      <c r="N2" s="69"/>
      <c r="O2" s="69"/>
      <c r="P2" s="69"/>
      <c r="Q2" s="70" t="s">
        <v>17</v>
      </c>
      <c r="R2" s="71"/>
      <c r="S2" s="71"/>
      <c r="T2" s="72" t="str">
        <f aca="false">DSVersion</f>
        <v>v. 3.1.02</v>
      </c>
      <c r="U2" s="67"/>
    </row>
    <row r="3" customFormat="false" ht="15" hidden="false" customHeight="false" outlineLevel="0" collapsed="false">
      <c r="A3" s="65"/>
      <c r="B3" s="66"/>
      <c r="C3" s="66"/>
      <c r="D3" s="66"/>
      <c r="E3" s="65"/>
      <c r="F3" s="65"/>
      <c r="G3" s="65"/>
      <c r="H3" s="65"/>
      <c r="I3" s="65"/>
      <c r="J3" s="65"/>
      <c r="K3" s="65"/>
      <c r="L3" s="65"/>
      <c r="M3" s="65"/>
      <c r="N3" s="65"/>
      <c r="O3" s="65"/>
      <c r="P3" s="65"/>
      <c r="Q3" s="65"/>
      <c r="R3" s="65"/>
      <c r="S3" s="65"/>
      <c r="T3" s="65"/>
      <c r="U3" s="65"/>
    </row>
    <row r="4" customFormat="false" ht="23.25" hidden="false" customHeight="true" outlineLevel="0" collapsed="false">
      <c r="A4" s="65"/>
      <c r="B4" s="74"/>
      <c r="C4" s="75"/>
      <c r="D4" s="75"/>
      <c r="E4" s="65"/>
      <c r="F4" s="65"/>
      <c r="G4" s="65"/>
      <c r="H4" s="65"/>
      <c r="I4" s="65"/>
      <c r="J4" s="65"/>
      <c r="K4" s="65"/>
      <c r="L4" s="65"/>
      <c r="M4" s="65"/>
      <c r="N4" s="65"/>
      <c r="O4" s="65"/>
      <c r="P4" s="65"/>
      <c r="Q4" s="65"/>
      <c r="R4" s="65"/>
      <c r="S4" s="65"/>
      <c r="T4" s="65"/>
      <c r="U4" s="65"/>
    </row>
    <row r="5" customFormat="false" ht="41.25" hidden="false" customHeight="true" outlineLevel="0" collapsed="false">
      <c r="A5" s="76"/>
      <c r="B5" s="77" t="s">
        <v>18</v>
      </c>
      <c r="C5" s="78" t="s">
        <v>19</v>
      </c>
      <c r="D5" s="78"/>
      <c r="E5" s="78"/>
      <c r="F5" s="78"/>
      <c r="G5" s="78"/>
      <c r="H5" s="78"/>
      <c r="I5" s="78"/>
      <c r="J5" s="78"/>
      <c r="K5" s="78"/>
      <c r="L5" s="78"/>
      <c r="M5" s="78"/>
      <c r="N5" s="78"/>
      <c r="O5" s="78"/>
      <c r="P5" s="78"/>
      <c r="Q5" s="78"/>
      <c r="R5" s="78"/>
      <c r="S5" s="78"/>
      <c r="T5" s="79"/>
      <c r="U5" s="65"/>
    </row>
    <row r="6" customFormat="false" ht="27.75" hidden="false" customHeight="true" outlineLevel="0" collapsed="false">
      <c r="A6" s="76"/>
      <c r="B6" s="77"/>
      <c r="C6" s="80" t="s">
        <v>20</v>
      </c>
      <c r="D6" s="80"/>
      <c r="E6" s="80"/>
      <c r="F6" s="80"/>
      <c r="G6" s="80"/>
      <c r="H6" s="80"/>
      <c r="I6" s="80"/>
      <c r="J6" s="80"/>
      <c r="K6" s="80"/>
      <c r="L6" s="80"/>
      <c r="M6" s="80"/>
      <c r="N6" s="80"/>
      <c r="O6" s="80"/>
      <c r="P6" s="80"/>
      <c r="Q6" s="80"/>
      <c r="R6" s="80"/>
      <c r="S6" s="80"/>
      <c r="T6" s="79"/>
      <c r="U6" s="65"/>
    </row>
    <row r="7" customFormat="false" ht="40.5" hidden="false" customHeight="true" outlineLevel="0" collapsed="false">
      <c r="A7" s="76"/>
      <c r="B7" s="77"/>
      <c r="C7" s="81" t="s">
        <v>21</v>
      </c>
      <c r="D7" s="81"/>
      <c r="E7" s="81"/>
      <c r="F7" s="81"/>
      <c r="G7" s="81"/>
      <c r="H7" s="81"/>
      <c r="I7" s="81"/>
      <c r="J7" s="81"/>
      <c r="K7" s="81"/>
      <c r="L7" s="81"/>
      <c r="M7" s="81"/>
      <c r="N7" s="81"/>
      <c r="O7" s="81"/>
      <c r="P7" s="81"/>
      <c r="Q7" s="81"/>
      <c r="R7" s="81"/>
      <c r="S7" s="81"/>
      <c r="T7" s="79"/>
      <c r="U7" s="65"/>
    </row>
    <row r="8" customFormat="false" ht="27.75" hidden="false" customHeight="true" outlineLevel="0" collapsed="false">
      <c r="A8" s="76"/>
      <c r="B8" s="77"/>
      <c r="C8" s="82" t="s">
        <v>22</v>
      </c>
      <c r="D8" s="82"/>
      <c r="E8" s="82"/>
      <c r="F8" s="82"/>
      <c r="G8" s="82"/>
      <c r="H8" s="82"/>
      <c r="I8" s="82"/>
      <c r="J8" s="82"/>
      <c r="K8" s="82"/>
      <c r="L8" s="82"/>
      <c r="M8" s="82"/>
      <c r="N8" s="82"/>
      <c r="O8" s="82"/>
      <c r="P8" s="82"/>
      <c r="Q8" s="82"/>
      <c r="R8" s="82"/>
      <c r="S8" s="82"/>
      <c r="T8" s="79"/>
      <c r="U8" s="65"/>
    </row>
    <row r="9" customFormat="false" ht="27.75" hidden="false" customHeight="true" outlineLevel="0" collapsed="false">
      <c r="A9" s="76"/>
      <c r="B9" s="77"/>
      <c r="C9" s="82" t="s">
        <v>23</v>
      </c>
      <c r="D9" s="82"/>
      <c r="E9" s="82"/>
      <c r="F9" s="82"/>
      <c r="G9" s="82"/>
      <c r="H9" s="82"/>
      <c r="I9" s="82"/>
      <c r="J9" s="82"/>
      <c r="K9" s="82"/>
      <c r="L9" s="82"/>
      <c r="M9" s="82"/>
      <c r="N9" s="82"/>
      <c r="O9" s="82"/>
      <c r="P9" s="82"/>
      <c r="Q9" s="82"/>
      <c r="R9" s="82"/>
      <c r="S9" s="82"/>
      <c r="T9" s="79"/>
      <c r="U9" s="65"/>
    </row>
    <row r="10" customFormat="false" ht="27.75" hidden="false" customHeight="true" outlineLevel="0" collapsed="false">
      <c r="A10" s="76"/>
      <c r="B10" s="77"/>
      <c r="C10" s="82" t="s">
        <v>24</v>
      </c>
      <c r="D10" s="82"/>
      <c r="E10" s="82"/>
      <c r="F10" s="82"/>
      <c r="G10" s="82"/>
      <c r="H10" s="82"/>
      <c r="I10" s="82"/>
      <c r="J10" s="82"/>
      <c r="K10" s="82"/>
      <c r="L10" s="82"/>
      <c r="M10" s="82"/>
      <c r="N10" s="82"/>
      <c r="O10" s="82"/>
      <c r="P10" s="82"/>
      <c r="Q10" s="82"/>
      <c r="R10" s="82"/>
      <c r="S10" s="82"/>
      <c r="T10" s="79"/>
      <c r="U10" s="65"/>
    </row>
    <row r="11" customFormat="false" ht="27.75" hidden="false" customHeight="true" outlineLevel="0" collapsed="false">
      <c r="A11" s="76"/>
      <c r="B11" s="77"/>
      <c r="C11" s="82" t="s">
        <v>25</v>
      </c>
      <c r="D11" s="82"/>
      <c r="E11" s="82"/>
      <c r="F11" s="82"/>
      <c r="G11" s="82"/>
      <c r="H11" s="82"/>
      <c r="I11" s="82"/>
      <c r="J11" s="82"/>
      <c r="K11" s="82"/>
      <c r="L11" s="82"/>
      <c r="M11" s="82"/>
      <c r="N11" s="82"/>
      <c r="O11" s="82"/>
      <c r="P11" s="82"/>
      <c r="Q11" s="82"/>
      <c r="R11" s="82"/>
      <c r="S11" s="82"/>
      <c r="T11" s="79"/>
      <c r="U11" s="65"/>
    </row>
    <row r="12" customFormat="false" ht="27.75" hidden="false" customHeight="true" outlineLevel="0" collapsed="false">
      <c r="A12" s="76"/>
      <c r="B12" s="77"/>
      <c r="C12" s="82" t="s">
        <v>26</v>
      </c>
      <c r="D12" s="82"/>
      <c r="E12" s="82"/>
      <c r="F12" s="82"/>
      <c r="G12" s="82"/>
      <c r="H12" s="82"/>
      <c r="I12" s="82"/>
      <c r="J12" s="82"/>
      <c r="K12" s="82"/>
      <c r="L12" s="82"/>
      <c r="M12" s="82"/>
      <c r="N12" s="82"/>
      <c r="O12" s="82"/>
      <c r="P12" s="82"/>
      <c r="Q12" s="82"/>
      <c r="R12" s="82"/>
      <c r="S12" s="82"/>
      <c r="T12" s="79"/>
      <c r="U12" s="65"/>
    </row>
    <row r="13" customFormat="false" ht="27.75" hidden="false" customHeight="true" outlineLevel="0" collapsed="false">
      <c r="A13" s="76"/>
      <c r="B13" s="77"/>
      <c r="C13" s="82" t="s">
        <v>27</v>
      </c>
      <c r="D13" s="82"/>
      <c r="E13" s="82"/>
      <c r="F13" s="82"/>
      <c r="G13" s="82"/>
      <c r="H13" s="82"/>
      <c r="I13" s="82"/>
      <c r="J13" s="82"/>
      <c r="K13" s="82"/>
      <c r="L13" s="82"/>
      <c r="M13" s="82"/>
      <c r="N13" s="82"/>
      <c r="O13" s="82"/>
      <c r="P13" s="82"/>
      <c r="Q13" s="82"/>
      <c r="R13" s="82"/>
      <c r="S13" s="82"/>
      <c r="T13" s="79"/>
      <c r="U13" s="65"/>
    </row>
    <row r="14" customFormat="false" ht="27.75" hidden="false" customHeight="true" outlineLevel="0" collapsed="false">
      <c r="A14" s="76"/>
      <c r="B14" s="77"/>
      <c r="C14" s="82" t="s">
        <v>28</v>
      </c>
      <c r="D14" s="82"/>
      <c r="E14" s="82"/>
      <c r="F14" s="82"/>
      <c r="G14" s="82"/>
      <c r="H14" s="82"/>
      <c r="I14" s="82"/>
      <c r="J14" s="82"/>
      <c r="K14" s="82"/>
      <c r="L14" s="82"/>
      <c r="M14" s="82"/>
      <c r="N14" s="82"/>
      <c r="O14" s="82"/>
      <c r="P14" s="82"/>
      <c r="Q14" s="82"/>
      <c r="R14" s="82"/>
      <c r="S14" s="82"/>
      <c r="T14" s="79"/>
      <c r="U14" s="65"/>
    </row>
    <row r="15" customFormat="false" ht="27.75" hidden="false" customHeight="true" outlineLevel="0" collapsed="false">
      <c r="A15" s="76"/>
      <c r="B15" s="77"/>
      <c r="C15" s="82" t="s">
        <v>29</v>
      </c>
      <c r="D15" s="82"/>
      <c r="E15" s="82"/>
      <c r="F15" s="82"/>
      <c r="G15" s="82"/>
      <c r="H15" s="82"/>
      <c r="I15" s="82"/>
      <c r="J15" s="82"/>
      <c r="K15" s="82"/>
      <c r="L15" s="82"/>
      <c r="M15" s="82"/>
      <c r="N15" s="82"/>
      <c r="O15" s="82"/>
      <c r="P15" s="82"/>
      <c r="Q15" s="82"/>
      <c r="R15" s="82"/>
      <c r="S15" s="82"/>
      <c r="T15" s="79"/>
      <c r="U15" s="65"/>
    </row>
    <row r="16" customFormat="false" ht="27.75" hidden="false" customHeight="true" outlineLevel="0" collapsed="false">
      <c r="A16" s="76"/>
      <c r="B16" s="77"/>
      <c r="C16" s="82" t="s">
        <v>30</v>
      </c>
      <c r="D16" s="82"/>
      <c r="E16" s="82"/>
      <c r="F16" s="82"/>
      <c r="G16" s="82"/>
      <c r="H16" s="82"/>
      <c r="I16" s="82"/>
      <c r="J16" s="82"/>
      <c r="K16" s="82"/>
      <c r="L16" s="82"/>
      <c r="M16" s="82"/>
      <c r="N16" s="82"/>
      <c r="O16" s="82"/>
      <c r="P16" s="82"/>
      <c r="Q16" s="82"/>
      <c r="R16" s="82"/>
      <c r="S16" s="82"/>
      <c r="T16" s="79"/>
      <c r="U16" s="65"/>
    </row>
    <row r="17" customFormat="false" ht="27.75" hidden="false" customHeight="true" outlineLevel="0" collapsed="false">
      <c r="A17" s="76"/>
      <c r="B17" s="77"/>
      <c r="C17" s="82" t="s">
        <v>31</v>
      </c>
      <c r="D17" s="82"/>
      <c r="E17" s="82"/>
      <c r="F17" s="82"/>
      <c r="G17" s="82"/>
      <c r="H17" s="82"/>
      <c r="I17" s="82"/>
      <c r="J17" s="82"/>
      <c r="K17" s="82"/>
      <c r="L17" s="82"/>
      <c r="M17" s="82"/>
      <c r="N17" s="82"/>
      <c r="O17" s="82"/>
      <c r="P17" s="82"/>
      <c r="Q17" s="82"/>
      <c r="R17" s="82"/>
      <c r="S17" s="82"/>
      <c r="T17" s="79"/>
      <c r="U17" s="65"/>
    </row>
    <row r="18" customFormat="false" ht="18.75" hidden="false" customHeight="true" outlineLevel="0" collapsed="false">
      <c r="A18" s="76"/>
      <c r="B18" s="77"/>
      <c r="C18" s="83"/>
      <c r="D18" s="83"/>
      <c r="E18" s="83"/>
      <c r="F18" s="83"/>
      <c r="G18" s="83"/>
      <c r="H18" s="83"/>
      <c r="I18" s="83"/>
      <c r="J18" s="83"/>
      <c r="K18" s="83"/>
      <c r="L18" s="83"/>
      <c r="M18" s="83"/>
      <c r="N18" s="83"/>
      <c r="O18" s="83"/>
      <c r="P18" s="83"/>
      <c r="Q18" s="83"/>
      <c r="R18" s="83"/>
      <c r="S18" s="83"/>
      <c r="T18" s="79"/>
      <c r="U18" s="65"/>
    </row>
    <row r="19" customFormat="false" ht="23.25" hidden="false" customHeight="true" outlineLevel="0" collapsed="false">
      <c r="A19" s="65"/>
      <c r="B19" s="84"/>
      <c r="C19" s="84"/>
      <c r="D19" s="84"/>
      <c r="E19" s="65"/>
      <c r="F19" s="65"/>
      <c r="G19" s="65"/>
      <c r="H19" s="65"/>
      <c r="I19" s="65"/>
      <c r="J19" s="65"/>
      <c r="K19" s="65"/>
      <c r="L19" s="65"/>
      <c r="M19" s="65"/>
      <c r="N19" s="65"/>
      <c r="O19" s="65"/>
      <c r="P19" s="65"/>
      <c r="Q19" s="65"/>
      <c r="R19" s="65"/>
      <c r="S19" s="65"/>
      <c r="T19" s="65"/>
      <c r="U19" s="65"/>
    </row>
  </sheetData>
  <sheetProtection algorithmName="SHA-512" hashValue="VxSGh7hLxlYSjBMKPvPVhT2irz7OyTWx9kOtY86+Ko1bR4JaNsstxHtfWi5HkcSznuiJ+Qn3c8bEu/DhVi89XQ==" saltValue="0Nc9ACIvpggwuBhmvhS+Jw==" spinCount="100000" sheet="true" objects="true" scenarios="true"/>
  <mergeCells count="19">
    <mergeCell ref="B2:D2"/>
    <mergeCell ref="E2:P2"/>
    <mergeCell ref="C4:D4"/>
    <mergeCell ref="B5:B18"/>
    <mergeCell ref="C5:S5"/>
    <mergeCell ref="T5:T18"/>
    <mergeCell ref="C6:S6"/>
    <mergeCell ref="C7:S7"/>
    <mergeCell ref="C8:S8"/>
    <mergeCell ref="C9:S9"/>
    <mergeCell ref="C10:S10"/>
    <mergeCell ref="C11:S11"/>
    <mergeCell ref="C12:S12"/>
    <mergeCell ref="C13:S13"/>
    <mergeCell ref="C14:S14"/>
    <mergeCell ref="C15:S15"/>
    <mergeCell ref="C16:S16"/>
    <mergeCell ref="C17:S17"/>
    <mergeCell ref="C18:S18"/>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0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1" topLeftCell="E63" activePane="bottomRight" state="frozen"/>
      <selection pane="topLeft" activeCell="A1" activeCellId="0" sqref="A1"/>
      <selection pane="topRight" activeCell="E1" activeCellId="0" sqref="E1"/>
      <selection pane="bottomLeft" activeCell="A63" activeCellId="0" sqref="A63"/>
      <selection pane="bottomRight" activeCell="J75" activeCellId="0" sqref="J75"/>
    </sheetView>
  </sheetViews>
  <sheetFormatPr defaultColWidth="14.42578125" defaultRowHeight="15" zeroHeight="false" outlineLevelRow="0" outlineLevelCol="0"/>
  <cols>
    <col collapsed="false" customWidth="true" hidden="false" outlineLevel="0" max="1" min="1" style="0" width="34.14"/>
    <col collapsed="false" customWidth="true" hidden="false" outlineLevel="0" max="3" min="2" style="0" width="11.43"/>
    <col collapsed="false" customWidth="true" hidden="false" outlineLevel="0" max="5" min="4" style="0" width="13.42"/>
    <col collapsed="false" customWidth="true" hidden="false" outlineLevel="0" max="6" min="6" style="0" width="20.29"/>
    <col collapsed="false" customWidth="true" hidden="false" outlineLevel="0" max="7" min="7" style="0" width="18.71"/>
    <col collapsed="false" customWidth="true" hidden="false" outlineLevel="0" max="9" min="8" style="0" width="15.42"/>
    <col collapsed="false" customWidth="true" hidden="false" outlineLevel="0" max="10" min="10" style="0" width="14"/>
    <col collapsed="false" customWidth="true" hidden="false" outlineLevel="0" max="11" min="11" style="0" width="14.29"/>
    <col collapsed="false" customWidth="true" hidden="false" outlineLevel="0" max="14" min="12" style="0" width="15.42"/>
    <col collapsed="false" customWidth="true" hidden="false" outlineLevel="0" max="27" min="15" style="0" width="8.86"/>
  </cols>
  <sheetData>
    <row r="1" customFormat="false" ht="30" hidden="false" customHeight="true" outlineLevel="0" collapsed="false">
      <c r="A1" s="85" t="s">
        <v>32</v>
      </c>
      <c r="B1" s="85" t="s">
        <v>33</v>
      </c>
      <c r="C1" s="85" t="s">
        <v>34</v>
      </c>
      <c r="D1" s="85" t="s">
        <v>35</v>
      </c>
      <c r="E1" s="85" t="s">
        <v>36</v>
      </c>
      <c r="F1" s="85" t="s">
        <v>37</v>
      </c>
      <c r="G1" s="85" t="s">
        <v>38</v>
      </c>
      <c r="H1" s="85" t="s">
        <v>39</v>
      </c>
      <c r="I1" s="85" t="s">
        <v>40</v>
      </c>
      <c r="J1" s="85" t="s">
        <v>41</v>
      </c>
      <c r="K1" s="85" t="s">
        <v>42</v>
      </c>
      <c r="L1" s="85" t="s">
        <v>43</v>
      </c>
      <c r="M1" s="85" t="s">
        <v>44</v>
      </c>
      <c r="N1" s="85" t="s">
        <v>45</v>
      </c>
      <c r="O1" s="86" t="s">
        <v>46</v>
      </c>
      <c r="P1" s="86" t="s">
        <v>47</v>
      </c>
    </row>
    <row r="2" customFormat="false" ht="15" hidden="false" customHeight="false" outlineLevel="0" collapsed="false">
      <c r="A2" s="87" t="s">
        <v>48</v>
      </c>
      <c r="B2" s="88" t="n">
        <v>3</v>
      </c>
      <c r="C2" s="88" t="n">
        <v>0</v>
      </c>
      <c r="D2" s="88" t="n">
        <v>0.1</v>
      </c>
      <c r="E2" s="88" t="n">
        <v>0.3</v>
      </c>
      <c r="F2" s="88" t="s">
        <v>49</v>
      </c>
      <c r="G2" s="88" t="s">
        <v>50</v>
      </c>
      <c r="H2" s="88" t="s">
        <v>51</v>
      </c>
      <c r="I2" s="88" t="s">
        <v>52</v>
      </c>
      <c r="J2" s="88" t="n">
        <v>3</v>
      </c>
      <c r="K2" s="88" t="n">
        <v>0</v>
      </c>
      <c r="L2" s="88" t="n">
        <v>1</v>
      </c>
      <c r="M2" s="88" t="n">
        <v>6</v>
      </c>
      <c r="N2" s="88" t="n">
        <v>9</v>
      </c>
      <c r="O2" s="88" t="n">
        <v>0</v>
      </c>
      <c r="P2" s="88" t="n">
        <v>0</v>
      </c>
    </row>
    <row r="3" customFormat="false" ht="15" hidden="false" customHeight="false" outlineLevel="0" collapsed="false">
      <c r="A3" s="89" t="s">
        <v>53</v>
      </c>
      <c r="B3" s="90" t="n">
        <v>3</v>
      </c>
      <c r="C3" s="90" t="n">
        <v>0</v>
      </c>
      <c r="D3" s="90" t="n">
        <v>0.1</v>
      </c>
      <c r="E3" s="90" t="n">
        <v>0.3</v>
      </c>
      <c r="F3" s="90" t="s">
        <v>49</v>
      </c>
      <c r="G3" s="90" t="s">
        <v>54</v>
      </c>
      <c r="H3" s="90" t="s">
        <v>51</v>
      </c>
      <c r="I3" s="90" t="s">
        <v>52</v>
      </c>
      <c r="J3" s="90" t="n">
        <v>3</v>
      </c>
      <c r="K3" s="90" t="n">
        <v>0</v>
      </c>
      <c r="L3" s="90" t="n">
        <v>2</v>
      </c>
      <c r="M3" s="90" t="n">
        <v>6</v>
      </c>
      <c r="N3" s="90" t="n">
        <v>9</v>
      </c>
      <c r="O3" s="90" t="n">
        <v>1</v>
      </c>
      <c r="P3" s="90" t="n">
        <v>0</v>
      </c>
    </row>
    <row r="4" customFormat="false" ht="15" hidden="false" customHeight="false" outlineLevel="0" collapsed="false">
      <c r="A4" s="87" t="s">
        <v>55</v>
      </c>
      <c r="B4" s="88" t="n">
        <v>3</v>
      </c>
      <c r="C4" s="88" t="n">
        <v>0</v>
      </c>
      <c r="D4" s="88" t="n">
        <v>0.1</v>
      </c>
      <c r="E4" s="88" t="n">
        <v>0.3</v>
      </c>
      <c r="F4" s="88" t="s">
        <v>49</v>
      </c>
      <c r="G4" s="88" t="s">
        <v>50</v>
      </c>
      <c r="H4" s="88" t="s">
        <v>51</v>
      </c>
      <c r="I4" s="88" t="s">
        <v>52</v>
      </c>
      <c r="J4" s="88" t="n">
        <v>3</v>
      </c>
      <c r="K4" s="88" t="n">
        <v>0</v>
      </c>
      <c r="L4" s="88" t="n">
        <v>3</v>
      </c>
      <c r="M4" s="88" t="n">
        <v>6</v>
      </c>
      <c r="N4" s="88" t="n">
        <v>9</v>
      </c>
      <c r="O4" s="88" t="n">
        <v>0</v>
      </c>
      <c r="P4" s="88" t="n">
        <v>1</v>
      </c>
    </row>
    <row r="5" customFormat="false" ht="15" hidden="false" customHeight="false" outlineLevel="0" collapsed="false">
      <c r="A5" s="89" t="s">
        <v>56</v>
      </c>
      <c r="B5" s="90" t="n">
        <v>3</v>
      </c>
      <c r="C5" s="90" t="n">
        <v>0</v>
      </c>
      <c r="D5" s="90" t="n">
        <v>0.1</v>
      </c>
      <c r="E5" s="90" t="n">
        <v>0.4</v>
      </c>
      <c r="F5" s="90" t="s">
        <v>49</v>
      </c>
      <c r="G5" s="90" t="s">
        <v>57</v>
      </c>
      <c r="H5" s="90" t="s">
        <v>51</v>
      </c>
      <c r="I5" s="90" t="s">
        <v>52</v>
      </c>
      <c r="J5" s="90" t="n">
        <v>3</v>
      </c>
      <c r="K5" s="90" t="n">
        <v>0</v>
      </c>
      <c r="L5" s="90" t="n">
        <v>4</v>
      </c>
      <c r="M5" s="90" t="n">
        <v>10</v>
      </c>
      <c r="N5" s="90" t="n">
        <v>14</v>
      </c>
      <c r="O5" s="90" t="n">
        <v>0</v>
      </c>
      <c r="P5" s="90" t="n">
        <v>0</v>
      </c>
    </row>
    <row r="6" customFormat="false" ht="15" hidden="false" customHeight="false" outlineLevel="0" collapsed="false">
      <c r="A6" s="87" t="s">
        <v>58</v>
      </c>
      <c r="B6" s="88" t="n">
        <v>3</v>
      </c>
      <c r="C6" s="88" t="n">
        <v>0</v>
      </c>
      <c r="D6" s="88" t="n">
        <v>0.1</v>
      </c>
      <c r="E6" s="88" t="n">
        <v>0.4</v>
      </c>
      <c r="F6" s="88" t="s">
        <v>49</v>
      </c>
      <c r="G6" s="88" t="s">
        <v>59</v>
      </c>
      <c r="H6" s="88" t="s">
        <v>51</v>
      </c>
      <c r="I6" s="88" t="s">
        <v>52</v>
      </c>
      <c r="J6" s="88" t="n">
        <v>3</v>
      </c>
      <c r="K6" s="88" t="n">
        <v>0</v>
      </c>
      <c r="L6" s="88" t="n">
        <v>5</v>
      </c>
      <c r="M6" s="88" t="n">
        <v>10</v>
      </c>
      <c r="N6" s="88" t="n">
        <v>14</v>
      </c>
      <c r="O6" s="88" t="n">
        <v>0</v>
      </c>
      <c r="P6" s="88" t="n">
        <v>0</v>
      </c>
    </row>
    <row r="7" customFormat="false" ht="15" hidden="false" customHeight="false" outlineLevel="0" collapsed="false">
      <c r="A7" s="89" t="s">
        <v>60</v>
      </c>
      <c r="B7" s="90" t="n">
        <v>3</v>
      </c>
      <c r="C7" s="90" t="n">
        <v>0</v>
      </c>
      <c r="D7" s="90" t="n">
        <v>0.1</v>
      </c>
      <c r="E7" s="90" t="n">
        <v>0.4</v>
      </c>
      <c r="F7" s="90" t="s">
        <v>49</v>
      </c>
      <c r="G7" s="90" t="s">
        <v>61</v>
      </c>
      <c r="H7" s="90" t="s">
        <v>51</v>
      </c>
      <c r="I7" s="90" t="s">
        <v>52</v>
      </c>
      <c r="J7" s="90" t="n">
        <v>3</v>
      </c>
      <c r="K7" s="90" t="n">
        <v>0</v>
      </c>
      <c r="L7" s="90" t="n">
        <v>6</v>
      </c>
      <c r="M7" s="90" t="n">
        <v>10</v>
      </c>
      <c r="N7" s="90" t="n">
        <v>14</v>
      </c>
      <c r="O7" s="90" t="n">
        <v>1</v>
      </c>
      <c r="P7" s="90" t="n">
        <v>0</v>
      </c>
    </row>
    <row r="8" customFormat="false" ht="15" hidden="false" customHeight="false" outlineLevel="0" collapsed="false">
      <c r="A8" s="87" t="s">
        <v>62</v>
      </c>
      <c r="B8" s="88" t="n">
        <v>3</v>
      </c>
      <c r="C8" s="88" t="n">
        <v>0</v>
      </c>
      <c r="D8" s="88" t="n">
        <v>0.1</v>
      </c>
      <c r="E8" s="88" t="n">
        <v>0.4</v>
      </c>
      <c r="F8" s="88" t="s">
        <v>49</v>
      </c>
      <c r="G8" s="88" t="s">
        <v>61</v>
      </c>
      <c r="H8" s="88" t="s">
        <v>51</v>
      </c>
      <c r="I8" s="88" t="s">
        <v>52</v>
      </c>
      <c r="J8" s="88" t="n">
        <v>3</v>
      </c>
      <c r="K8" s="88" t="n">
        <v>0</v>
      </c>
      <c r="L8" s="88" t="n">
        <v>7</v>
      </c>
      <c r="M8" s="88" t="n">
        <v>10</v>
      </c>
      <c r="N8" s="88" t="n">
        <v>14</v>
      </c>
      <c r="O8" s="88" t="n">
        <v>0</v>
      </c>
      <c r="P8" s="88" t="n">
        <v>1</v>
      </c>
    </row>
    <row r="9" customFormat="false" ht="15" hidden="false" customHeight="false" outlineLevel="0" collapsed="false">
      <c r="A9" s="89" t="s">
        <v>63</v>
      </c>
      <c r="B9" s="90" t="n">
        <v>3</v>
      </c>
      <c r="C9" s="90" t="n">
        <v>0</v>
      </c>
      <c r="D9" s="90" t="n">
        <v>0.1</v>
      </c>
      <c r="E9" s="90" t="n">
        <v>0.5</v>
      </c>
      <c r="F9" s="90" t="s">
        <v>49</v>
      </c>
      <c r="G9" s="90" t="s">
        <v>64</v>
      </c>
      <c r="H9" s="90" t="s">
        <v>51</v>
      </c>
      <c r="I9" s="90" t="s">
        <v>52</v>
      </c>
      <c r="J9" s="90" t="n">
        <v>3</v>
      </c>
      <c r="K9" s="90" t="n">
        <v>0</v>
      </c>
      <c r="L9" s="90" t="n">
        <v>8</v>
      </c>
      <c r="M9" s="90" t="n">
        <v>15</v>
      </c>
      <c r="N9" s="90" t="n">
        <v>17</v>
      </c>
      <c r="O9" s="90" t="n">
        <v>0</v>
      </c>
      <c r="P9" s="90" t="n">
        <v>0</v>
      </c>
    </row>
    <row r="10" customFormat="false" ht="15" hidden="false" customHeight="false" outlineLevel="0" collapsed="false">
      <c r="A10" s="87" t="s">
        <v>65</v>
      </c>
      <c r="B10" s="88" t="n">
        <v>3</v>
      </c>
      <c r="C10" s="88" t="n">
        <v>0</v>
      </c>
      <c r="D10" s="88" t="n">
        <v>0.1</v>
      </c>
      <c r="E10" s="88" t="n">
        <v>0.5</v>
      </c>
      <c r="F10" s="88" t="s">
        <v>49</v>
      </c>
      <c r="G10" s="88" t="s">
        <v>66</v>
      </c>
      <c r="H10" s="88" t="s">
        <v>51</v>
      </c>
      <c r="I10" s="88" t="s">
        <v>52</v>
      </c>
      <c r="J10" s="88" t="n">
        <v>3</v>
      </c>
      <c r="K10" s="88" t="n">
        <v>0</v>
      </c>
      <c r="L10" s="88" t="n">
        <v>9</v>
      </c>
      <c r="M10" s="88" t="n">
        <v>15</v>
      </c>
      <c r="N10" s="88" t="n">
        <v>17</v>
      </c>
      <c r="O10" s="88" t="n">
        <v>0</v>
      </c>
      <c r="P10" s="88" t="n">
        <v>0</v>
      </c>
    </row>
    <row r="11" customFormat="false" ht="15" hidden="false" customHeight="false" outlineLevel="0" collapsed="false">
      <c r="A11" s="89" t="s">
        <v>67</v>
      </c>
      <c r="B11" s="90" t="n">
        <v>3</v>
      </c>
      <c r="C11" s="90" t="n">
        <v>0</v>
      </c>
      <c r="D11" s="90" t="n">
        <v>0.1</v>
      </c>
      <c r="E11" s="90" t="n">
        <v>0.5</v>
      </c>
      <c r="F11" s="90" t="s">
        <v>49</v>
      </c>
      <c r="G11" s="90" t="s">
        <v>68</v>
      </c>
      <c r="H11" s="90" t="s">
        <v>51</v>
      </c>
      <c r="I11" s="90" t="s">
        <v>52</v>
      </c>
      <c r="J11" s="90" t="n">
        <v>3</v>
      </c>
      <c r="K11" s="90" t="n">
        <v>0</v>
      </c>
      <c r="L11" s="90" t="n">
        <v>10</v>
      </c>
      <c r="M11" s="90" t="n">
        <v>15</v>
      </c>
      <c r="N11" s="90" t="n">
        <v>17</v>
      </c>
      <c r="O11" s="90" t="n">
        <v>1</v>
      </c>
      <c r="P11" s="90" t="n">
        <v>0</v>
      </c>
    </row>
    <row r="12" customFormat="false" ht="15" hidden="false" customHeight="false" outlineLevel="0" collapsed="false">
      <c r="A12" s="87" t="s">
        <v>69</v>
      </c>
      <c r="B12" s="88" t="n">
        <v>3</v>
      </c>
      <c r="C12" s="88" t="n">
        <v>0</v>
      </c>
      <c r="D12" s="88" t="n">
        <v>0.1</v>
      </c>
      <c r="E12" s="88" t="n">
        <v>0.5</v>
      </c>
      <c r="F12" s="88" t="s">
        <v>49</v>
      </c>
      <c r="G12" s="88" t="s">
        <v>68</v>
      </c>
      <c r="H12" s="88" t="s">
        <v>51</v>
      </c>
      <c r="I12" s="88" t="s">
        <v>52</v>
      </c>
      <c r="J12" s="88" t="n">
        <v>3</v>
      </c>
      <c r="K12" s="88" t="n">
        <v>0</v>
      </c>
      <c r="L12" s="88" t="n">
        <v>11</v>
      </c>
      <c r="M12" s="88" t="n">
        <v>15</v>
      </c>
      <c r="N12" s="88" t="n">
        <v>17</v>
      </c>
      <c r="O12" s="88" t="n">
        <v>0</v>
      </c>
      <c r="P12" s="88" t="n">
        <v>1</v>
      </c>
    </row>
    <row r="13" customFormat="false" ht="15" hidden="false" customHeight="false" outlineLevel="0" collapsed="false">
      <c r="A13" s="89" t="s">
        <v>70</v>
      </c>
      <c r="B13" s="90" t="n">
        <v>3</v>
      </c>
      <c r="C13" s="90" t="n">
        <v>0</v>
      </c>
      <c r="D13" s="90" t="n">
        <v>0.1</v>
      </c>
      <c r="E13" s="90" t="n">
        <v>0.5</v>
      </c>
      <c r="F13" s="90" t="s">
        <v>49</v>
      </c>
      <c r="G13" s="90" t="s">
        <v>71</v>
      </c>
      <c r="H13" s="90" t="s">
        <v>51</v>
      </c>
      <c r="I13" s="90" t="s">
        <v>52</v>
      </c>
      <c r="J13" s="90" t="n">
        <v>3</v>
      </c>
      <c r="K13" s="90" t="n">
        <v>0</v>
      </c>
      <c r="L13" s="90" t="n">
        <v>12</v>
      </c>
      <c r="M13" s="90" t="n">
        <v>10</v>
      </c>
      <c r="N13" s="90" t="n">
        <v>17</v>
      </c>
      <c r="O13" s="90" t="n">
        <v>1</v>
      </c>
      <c r="P13" s="90" t="n">
        <v>0</v>
      </c>
    </row>
    <row r="14" customFormat="false" ht="15" hidden="false" customHeight="false" outlineLevel="0" collapsed="false">
      <c r="A14" s="87" t="s">
        <v>72</v>
      </c>
      <c r="B14" s="88" t="n">
        <v>3</v>
      </c>
      <c r="C14" s="88" t="n">
        <v>0</v>
      </c>
      <c r="D14" s="88" t="n">
        <v>0.1</v>
      </c>
      <c r="E14" s="88" t="n">
        <v>0.5</v>
      </c>
      <c r="F14" s="88" t="s">
        <v>49</v>
      </c>
      <c r="G14" s="88" t="s">
        <v>73</v>
      </c>
      <c r="H14" s="88" t="s">
        <v>51</v>
      </c>
      <c r="I14" s="88" t="s">
        <v>52</v>
      </c>
      <c r="J14" s="88" t="n">
        <v>3</v>
      </c>
      <c r="K14" s="88" t="n">
        <v>0</v>
      </c>
      <c r="L14" s="88" t="n">
        <v>13</v>
      </c>
      <c r="M14" s="88" t="n">
        <v>18</v>
      </c>
      <c r="N14" s="88" t="n">
        <v>49</v>
      </c>
      <c r="O14" s="88" t="n">
        <v>0</v>
      </c>
      <c r="P14" s="88" t="n">
        <v>0</v>
      </c>
    </row>
    <row r="15" customFormat="false" ht="15" hidden="false" customHeight="false" outlineLevel="0" collapsed="false">
      <c r="A15" s="89" t="s">
        <v>74</v>
      </c>
      <c r="B15" s="90" t="n">
        <v>3</v>
      </c>
      <c r="C15" s="90" t="n">
        <v>0</v>
      </c>
      <c r="D15" s="90" t="n">
        <v>0.1</v>
      </c>
      <c r="E15" s="90" t="n">
        <v>0.5</v>
      </c>
      <c r="F15" s="90" t="s">
        <v>49</v>
      </c>
      <c r="G15" s="90" t="s">
        <v>75</v>
      </c>
      <c r="H15" s="90" t="s">
        <v>51</v>
      </c>
      <c r="I15" s="90" t="s">
        <v>52</v>
      </c>
      <c r="J15" s="90" t="n">
        <v>3</v>
      </c>
      <c r="K15" s="90" t="n">
        <v>0</v>
      </c>
      <c r="L15" s="90" t="n">
        <v>14</v>
      </c>
      <c r="M15" s="90" t="n">
        <v>18</v>
      </c>
      <c r="N15" s="90" t="n">
        <v>49</v>
      </c>
      <c r="O15" s="90" t="n">
        <v>0</v>
      </c>
      <c r="P15" s="90" t="n">
        <v>0</v>
      </c>
    </row>
    <row r="16" customFormat="false" ht="15" hidden="false" customHeight="false" outlineLevel="0" collapsed="false">
      <c r="A16" s="87" t="s">
        <v>76</v>
      </c>
      <c r="B16" s="88" t="n">
        <v>3</v>
      </c>
      <c r="C16" s="88" t="n">
        <v>0</v>
      </c>
      <c r="D16" s="88" t="n">
        <v>0.1</v>
      </c>
      <c r="E16" s="88" t="n">
        <v>0.5</v>
      </c>
      <c r="F16" s="88" t="s">
        <v>49</v>
      </c>
      <c r="G16" s="88" t="s">
        <v>77</v>
      </c>
      <c r="H16" s="88" t="s">
        <v>51</v>
      </c>
      <c r="I16" s="88" t="s">
        <v>52</v>
      </c>
      <c r="J16" s="88" t="n">
        <v>3</v>
      </c>
      <c r="K16" s="88" t="n">
        <v>0</v>
      </c>
      <c r="L16" s="88" t="n">
        <v>15</v>
      </c>
      <c r="M16" s="88" t="n">
        <v>18</v>
      </c>
      <c r="N16" s="88" t="n">
        <v>1000</v>
      </c>
      <c r="O16" s="88" t="n">
        <v>1</v>
      </c>
      <c r="P16" s="88" t="n">
        <v>0</v>
      </c>
    </row>
    <row r="17" customFormat="false" ht="15" hidden="false" customHeight="false" outlineLevel="0" collapsed="false">
      <c r="A17" s="89" t="s">
        <v>78</v>
      </c>
      <c r="B17" s="90" t="n">
        <v>3</v>
      </c>
      <c r="C17" s="90" t="n">
        <v>0</v>
      </c>
      <c r="D17" s="90" t="n">
        <v>0.1</v>
      </c>
      <c r="E17" s="90" t="n">
        <v>0.5</v>
      </c>
      <c r="F17" s="90" t="s">
        <v>49</v>
      </c>
      <c r="G17" s="90" t="s">
        <v>79</v>
      </c>
      <c r="H17" s="90" t="s">
        <v>51</v>
      </c>
      <c r="I17" s="90" t="s">
        <v>52</v>
      </c>
      <c r="J17" s="90" t="n">
        <v>3</v>
      </c>
      <c r="K17" s="90" t="n">
        <v>0</v>
      </c>
      <c r="L17" s="90" t="n">
        <v>16</v>
      </c>
      <c r="M17" s="90" t="n">
        <v>15</v>
      </c>
      <c r="N17" s="90" t="n">
        <v>1000</v>
      </c>
      <c r="O17" s="90" t="n">
        <v>1</v>
      </c>
      <c r="P17" s="90" t="n">
        <v>0</v>
      </c>
    </row>
    <row r="18" customFormat="false" ht="15" hidden="false" customHeight="false" outlineLevel="0" collapsed="false">
      <c r="A18" s="87" t="s">
        <v>80</v>
      </c>
      <c r="B18" s="88" t="n">
        <v>3</v>
      </c>
      <c r="C18" s="88" t="n">
        <v>0</v>
      </c>
      <c r="D18" s="88" t="n">
        <v>0.1</v>
      </c>
      <c r="E18" s="88" t="n">
        <v>0.5</v>
      </c>
      <c r="F18" s="88" t="s">
        <v>49</v>
      </c>
      <c r="G18" s="88" t="s">
        <v>77</v>
      </c>
      <c r="H18" s="88" t="s">
        <v>51</v>
      </c>
      <c r="I18" s="88" t="s">
        <v>52</v>
      </c>
      <c r="J18" s="88" t="n">
        <v>3</v>
      </c>
      <c r="K18" s="88" t="n">
        <v>0</v>
      </c>
      <c r="L18" s="88" t="n">
        <v>17</v>
      </c>
      <c r="M18" s="88" t="n">
        <v>15</v>
      </c>
      <c r="N18" s="88" t="n">
        <v>1000</v>
      </c>
      <c r="O18" s="88" t="n">
        <v>0</v>
      </c>
      <c r="P18" s="88" t="n">
        <v>1</v>
      </c>
    </row>
    <row r="19" customFormat="false" ht="15" hidden="false" customHeight="false" outlineLevel="0" collapsed="false">
      <c r="A19" s="89" t="s">
        <v>81</v>
      </c>
      <c r="B19" s="90" t="n">
        <v>3</v>
      </c>
      <c r="C19" s="90" t="n">
        <v>0</v>
      </c>
      <c r="D19" s="90" t="n">
        <v>0.1</v>
      </c>
      <c r="E19" s="90" t="n">
        <v>0.5</v>
      </c>
      <c r="F19" s="90" t="s">
        <v>49</v>
      </c>
      <c r="G19" s="90" t="s">
        <v>82</v>
      </c>
      <c r="H19" s="90" t="s">
        <v>51</v>
      </c>
      <c r="I19" s="90" t="s">
        <v>52</v>
      </c>
      <c r="J19" s="90" t="n">
        <v>3</v>
      </c>
      <c r="K19" s="90" t="n">
        <v>0</v>
      </c>
      <c r="L19" s="90" t="n">
        <v>18</v>
      </c>
      <c r="M19" s="90" t="n">
        <v>40</v>
      </c>
      <c r="N19" s="90" t="n">
        <v>49</v>
      </c>
      <c r="O19" s="90" t="n">
        <v>0</v>
      </c>
      <c r="P19" s="90" t="n">
        <v>0</v>
      </c>
    </row>
    <row r="20" customFormat="false" ht="15" hidden="false" customHeight="false" outlineLevel="0" collapsed="false">
      <c r="A20" s="87" t="s">
        <v>83</v>
      </c>
      <c r="B20" s="88" t="n">
        <v>3</v>
      </c>
      <c r="C20" s="88" t="n">
        <v>0</v>
      </c>
      <c r="D20" s="88" t="n">
        <v>0.1</v>
      </c>
      <c r="E20" s="88" t="n">
        <v>0.5</v>
      </c>
      <c r="F20" s="88" t="s">
        <v>49</v>
      </c>
      <c r="G20" s="88" t="s">
        <v>84</v>
      </c>
      <c r="H20" s="88" t="s">
        <v>51</v>
      </c>
      <c r="I20" s="88" t="s">
        <v>52</v>
      </c>
      <c r="J20" s="88" t="n">
        <v>3</v>
      </c>
      <c r="K20" s="88" t="n">
        <v>0</v>
      </c>
      <c r="L20" s="88" t="n">
        <v>19</v>
      </c>
      <c r="M20" s="88" t="n">
        <v>40</v>
      </c>
      <c r="N20" s="88" t="n">
        <v>49</v>
      </c>
      <c r="O20" s="88" t="n">
        <v>0</v>
      </c>
      <c r="P20" s="88" t="n">
        <v>0</v>
      </c>
    </row>
    <row r="21" customFormat="false" ht="15" hidden="false" customHeight="false" outlineLevel="0" collapsed="false">
      <c r="A21" s="89" t="s">
        <v>85</v>
      </c>
      <c r="B21" s="90" t="n">
        <v>3</v>
      </c>
      <c r="C21" s="90" t="n">
        <v>0</v>
      </c>
      <c r="D21" s="90" t="n">
        <v>0.1</v>
      </c>
      <c r="E21" s="90" t="n">
        <v>0.4</v>
      </c>
      <c r="F21" s="90" t="s">
        <v>49</v>
      </c>
      <c r="G21" s="90" t="s">
        <v>86</v>
      </c>
      <c r="H21" s="90" t="s">
        <v>51</v>
      </c>
      <c r="I21" s="90" t="s">
        <v>52</v>
      </c>
      <c r="J21" s="90" t="n">
        <v>3</v>
      </c>
      <c r="K21" s="90" t="n">
        <v>0</v>
      </c>
      <c r="L21" s="90" t="n">
        <v>20</v>
      </c>
      <c r="M21" s="90" t="n">
        <v>50</v>
      </c>
      <c r="N21" s="90" t="n">
        <v>1000</v>
      </c>
      <c r="O21" s="90" t="n">
        <v>0</v>
      </c>
      <c r="P21" s="90" t="n">
        <v>0</v>
      </c>
    </row>
    <row r="22" customFormat="false" ht="15" hidden="false" customHeight="false" outlineLevel="0" collapsed="false">
      <c r="A22" s="87" t="s">
        <v>87</v>
      </c>
      <c r="B22" s="88" t="n">
        <v>3</v>
      </c>
      <c r="C22" s="88" t="n">
        <v>0</v>
      </c>
      <c r="D22" s="88" t="n">
        <v>0.1</v>
      </c>
      <c r="E22" s="88" t="n">
        <v>0.4</v>
      </c>
      <c r="F22" s="88" t="s">
        <v>49</v>
      </c>
      <c r="G22" s="88" t="s">
        <v>88</v>
      </c>
      <c r="H22" s="88" t="s">
        <v>51</v>
      </c>
      <c r="I22" s="88" t="s">
        <v>52</v>
      </c>
      <c r="J22" s="88" t="n">
        <v>3</v>
      </c>
      <c r="K22" s="88" t="n">
        <v>0</v>
      </c>
      <c r="L22" s="88" t="n">
        <v>21</v>
      </c>
      <c r="M22" s="88" t="n">
        <v>50</v>
      </c>
      <c r="N22" s="88" t="n">
        <v>1000</v>
      </c>
      <c r="O22" s="88" t="n">
        <v>0</v>
      </c>
      <c r="P22" s="88" t="n">
        <v>0</v>
      </c>
    </row>
    <row r="23" customFormat="false" ht="15" hidden="false" customHeight="false" outlineLevel="0" collapsed="false">
      <c r="A23" s="89" t="s">
        <v>89</v>
      </c>
      <c r="B23" s="90" t="n">
        <v>4</v>
      </c>
      <c r="C23" s="90" t="n">
        <v>0</v>
      </c>
      <c r="D23" s="90" t="n">
        <v>0.1</v>
      </c>
      <c r="E23" s="90" t="n">
        <v>0.3</v>
      </c>
      <c r="F23" s="90" t="s">
        <v>49</v>
      </c>
      <c r="G23" s="90" t="s">
        <v>90</v>
      </c>
      <c r="H23" s="90" t="s">
        <v>51</v>
      </c>
      <c r="I23" s="90" t="s">
        <v>49</v>
      </c>
      <c r="J23" s="90" t="n">
        <v>3</v>
      </c>
      <c r="K23" s="90" t="n">
        <v>0</v>
      </c>
      <c r="L23" s="90" t="n">
        <v>22</v>
      </c>
      <c r="M23" s="90" t="n">
        <v>6</v>
      </c>
      <c r="N23" s="90" t="n">
        <v>9</v>
      </c>
      <c r="O23" s="90" t="n">
        <v>0</v>
      </c>
      <c r="P23" s="90" t="n">
        <v>0</v>
      </c>
    </row>
    <row r="24" customFormat="false" ht="15" hidden="false" customHeight="false" outlineLevel="0" collapsed="false">
      <c r="A24" s="87" t="s">
        <v>91</v>
      </c>
      <c r="B24" s="88" t="n">
        <v>4</v>
      </c>
      <c r="C24" s="88" t="n">
        <v>0</v>
      </c>
      <c r="D24" s="88" t="n">
        <v>0.1</v>
      </c>
      <c r="E24" s="88" t="n">
        <v>0.3</v>
      </c>
      <c r="F24" s="88" t="s">
        <v>49</v>
      </c>
      <c r="G24" s="88" t="s">
        <v>92</v>
      </c>
      <c r="H24" s="88" t="s">
        <v>51</v>
      </c>
      <c r="I24" s="88" t="s">
        <v>49</v>
      </c>
      <c r="J24" s="88" t="n">
        <v>3</v>
      </c>
      <c r="K24" s="88" t="n">
        <v>0</v>
      </c>
      <c r="L24" s="88" t="n">
        <v>23</v>
      </c>
      <c r="M24" s="88" t="n">
        <v>6</v>
      </c>
      <c r="N24" s="88" t="n">
        <v>9</v>
      </c>
      <c r="O24" s="88" t="n">
        <v>1</v>
      </c>
      <c r="P24" s="88" t="n">
        <v>0</v>
      </c>
    </row>
    <row r="25" customFormat="false" ht="15" hidden="false" customHeight="false" outlineLevel="0" collapsed="false">
      <c r="A25" s="89" t="s">
        <v>93</v>
      </c>
      <c r="B25" s="90" t="n">
        <v>4</v>
      </c>
      <c r="C25" s="90" t="n">
        <v>0</v>
      </c>
      <c r="D25" s="90" t="n">
        <v>0.1</v>
      </c>
      <c r="E25" s="90" t="n">
        <v>0.3</v>
      </c>
      <c r="F25" s="90" t="s">
        <v>49</v>
      </c>
      <c r="G25" s="90" t="s">
        <v>90</v>
      </c>
      <c r="H25" s="90" t="s">
        <v>51</v>
      </c>
      <c r="I25" s="90" t="s">
        <v>49</v>
      </c>
      <c r="J25" s="90" t="n">
        <v>3</v>
      </c>
      <c r="K25" s="90" t="n">
        <v>0</v>
      </c>
      <c r="L25" s="90" t="n">
        <v>24</v>
      </c>
      <c r="M25" s="90" t="n">
        <v>6</v>
      </c>
      <c r="N25" s="90" t="n">
        <v>9</v>
      </c>
      <c r="O25" s="90" t="n">
        <v>0</v>
      </c>
      <c r="P25" s="90" t="n">
        <v>1</v>
      </c>
    </row>
    <row r="26" customFormat="false" ht="15" hidden="false" customHeight="false" outlineLevel="0" collapsed="false">
      <c r="A26" s="87" t="s">
        <v>94</v>
      </c>
      <c r="B26" s="88" t="n">
        <v>4</v>
      </c>
      <c r="C26" s="88" t="n">
        <v>0</v>
      </c>
      <c r="D26" s="88" t="n">
        <v>0.1</v>
      </c>
      <c r="E26" s="88" t="n">
        <v>0.4</v>
      </c>
      <c r="F26" s="88" t="s">
        <v>49</v>
      </c>
      <c r="G26" s="88" t="s">
        <v>95</v>
      </c>
      <c r="H26" s="88" t="s">
        <v>51</v>
      </c>
      <c r="I26" s="88" t="s">
        <v>49</v>
      </c>
      <c r="J26" s="88" t="n">
        <v>3</v>
      </c>
      <c r="K26" s="88" t="n">
        <v>0</v>
      </c>
      <c r="L26" s="88" t="n">
        <v>25</v>
      </c>
      <c r="M26" s="88" t="n">
        <v>10</v>
      </c>
      <c r="N26" s="88" t="n">
        <v>14</v>
      </c>
      <c r="O26" s="88" t="n">
        <v>0</v>
      </c>
      <c r="P26" s="88" t="n">
        <v>0</v>
      </c>
    </row>
    <row r="27" customFormat="false" ht="15" hidden="false" customHeight="false" outlineLevel="0" collapsed="false">
      <c r="A27" s="89" t="s">
        <v>96</v>
      </c>
      <c r="B27" s="90" t="n">
        <v>4</v>
      </c>
      <c r="C27" s="90" t="n">
        <v>0</v>
      </c>
      <c r="D27" s="90" t="n">
        <v>0.1</v>
      </c>
      <c r="E27" s="90" t="n">
        <v>0.4</v>
      </c>
      <c r="F27" s="90" t="s">
        <v>49</v>
      </c>
      <c r="G27" s="90" t="s">
        <v>97</v>
      </c>
      <c r="H27" s="90" t="s">
        <v>51</v>
      </c>
      <c r="I27" s="90" t="s">
        <v>49</v>
      </c>
      <c r="J27" s="90" t="n">
        <v>3</v>
      </c>
      <c r="K27" s="90" t="n">
        <v>0</v>
      </c>
      <c r="L27" s="90" t="n">
        <v>26</v>
      </c>
      <c r="M27" s="90" t="n">
        <v>10</v>
      </c>
      <c r="N27" s="90" t="n">
        <v>14</v>
      </c>
      <c r="O27" s="90" t="n">
        <v>0</v>
      </c>
      <c r="P27" s="90" t="n">
        <v>0</v>
      </c>
    </row>
    <row r="28" customFormat="false" ht="15" hidden="false" customHeight="false" outlineLevel="0" collapsed="false">
      <c r="A28" s="87" t="s">
        <v>98</v>
      </c>
      <c r="B28" s="88" t="n">
        <v>4</v>
      </c>
      <c r="C28" s="88" t="n">
        <v>0</v>
      </c>
      <c r="D28" s="88" t="n">
        <v>0.1</v>
      </c>
      <c r="E28" s="88" t="n">
        <v>0.4</v>
      </c>
      <c r="F28" s="88" t="s">
        <v>49</v>
      </c>
      <c r="G28" s="88" t="s">
        <v>99</v>
      </c>
      <c r="H28" s="88" t="s">
        <v>51</v>
      </c>
      <c r="I28" s="88" t="s">
        <v>49</v>
      </c>
      <c r="J28" s="88" t="n">
        <v>3</v>
      </c>
      <c r="K28" s="88" t="n">
        <v>0</v>
      </c>
      <c r="L28" s="88" t="n">
        <v>27</v>
      </c>
      <c r="M28" s="88" t="n">
        <v>10</v>
      </c>
      <c r="N28" s="88" t="n">
        <v>14</v>
      </c>
      <c r="O28" s="88" t="n">
        <v>1</v>
      </c>
      <c r="P28" s="88" t="n">
        <v>0</v>
      </c>
    </row>
    <row r="29" customFormat="false" ht="15" hidden="false" customHeight="false" outlineLevel="0" collapsed="false">
      <c r="A29" s="89" t="s">
        <v>100</v>
      </c>
      <c r="B29" s="90" t="n">
        <v>4</v>
      </c>
      <c r="C29" s="90" t="n">
        <v>0</v>
      </c>
      <c r="D29" s="90" t="n">
        <v>0.1</v>
      </c>
      <c r="E29" s="90" t="n">
        <v>0.4</v>
      </c>
      <c r="F29" s="90" t="s">
        <v>49</v>
      </c>
      <c r="G29" s="90" t="s">
        <v>99</v>
      </c>
      <c r="H29" s="90" t="s">
        <v>51</v>
      </c>
      <c r="I29" s="90" t="s">
        <v>49</v>
      </c>
      <c r="J29" s="90" t="n">
        <v>3</v>
      </c>
      <c r="K29" s="90" t="n">
        <v>0</v>
      </c>
      <c r="L29" s="90" t="n">
        <v>28</v>
      </c>
      <c r="M29" s="90" t="n">
        <v>10</v>
      </c>
      <c r="N29" s="90" t="n">
        <v>14</v>
      </c>
      <c r="O29" s="90" t="n">
        <v>0</v>
      </c>
      <c r="P29" s="90" t="n">
        <v>1</v>
      </c>
    </row>
    <row r="30" customFormat="false" ht="15.75" hidden="false" customHeight="true" outlineLevel="0" collapsed="false">
      <c r="A30" s="87" t="s">
        <v>101</v>
      </c>
      <c r="B30" s="88" t="n">
        <v>4</v>
      </c>
      <c r="C30" s="88" t="n">
        <v>0</v>
      </c>
      <c r="D30" s="88" t="n">
        <v>0.1</v>
      </c>
      <c r="E30" s="88" t="n">
        <v>0.5</v>
      </c>
      <c r="F30" s="88" t="s">
        <v>49</v>
      </c>
      <c r="G30" s="88" t="s">
        <v>102</v>
      </c>
      <c r="H30" s="88" t="s">
        <v>51</v>
      </c>
      <c r="I30" s="88" t="s">
        <v>49</v>
      </c>
      <c r="J30" s="88" t="n">
        <v>3</v>
      </c>
      <c r="K30" s="88" t="n">
        <v>0</v>
      </c>
      <c r="L30" s="88" t="n">
        <v>29</v>
      </c>
      <c r="M30" s="88" t="n">
        <v>15</v>
      </c>
      <c r="N30" s="88" t="n">
        <v>17</v>
      </c>
      <c r="O30" s="88" t="n">
        <v>0</v>
      </c>
      <c r="P30" s="88" t="n">
        <v>0</v>
      </c>
    </row>
    <row r="31" customFormat="false" ht="15.75" hidden="false" customHeight="true" outlineLevel="0" collapsed="false">
      <c r="A31" s="89" t="s">
        <v>103</v>
      </c>
      <c r="B31" s="90" t="n">
        <v>4</v>
      </c>
      <c r="C31" s="90" t="n">
        <v>0</v>
      </c>
      <c r="D31" s="90" t="n">
        <v>0.1</v>
      </c>
      <c r="E31" s="90" t="n">
        <v>0.5</v>
      </c>
      <c r="F31" s="90" t="s">
        <v>49</v>
      </c>
      <c r="G31" s="90" t="s">
        <v>104</v>
      </c>
      <c r="H31" s="90" t="s">
        <v>51</v>
      </c>
      <c r="I31" s="90" t="s">
        <v>49</v>
      </c>
      <c r="J31" s="90" t="n">
        <v>3</v>
      </c>
      <c r="K31" s="90" t="n">
        <v>0</v>
      </c>
      <c r="L31" s="90" t="n">
        <v>30</v>
      </c>
      <c r="M31" s="90" t="n">
        <v>15</v>
      </c>
      <c r="N31" s="90" t="n">
        <v>17</v>
      </c>
      <c r="O31" s="90" t="n">
        <v>0</v>
      </c>
      <c r="P31" s="90" t="n">
        <v>0</v>
      </c>
    </row>
    <row r="32" customFormat="false" ht="15.75" hidden="false" customHeight="true" outlineLevel="0" collapsed="false">
      <c r="A32" s="87" t="s">
        <v>105</v>
      </c>
      <c r="B32" s="88" t="n">
        <v>4</v>
      </c>
      <c r="C32" s="88" t="n">
        <v>0</v>
      </c>
      <c r="D32" s="88" t="n">
        <v>0.1</v>
      </c>
      <c r="E32" s="88" t="n">
        <v>0.5</v>
      </c>
      <c r="F32" s="88" t="s">
        <v>49</v>
      </c>
      <c r="G32" s="88" t="s">
        <v>106</v>
      </c>
      <c r="H32" s="88" t="s">
        <v>51</v>
      </c>
      <c r="I32" s="88" t="s">
        <v>49</v>
      </c>
      <c r="J32" s="88" t="n">
        <v>3</v>
      </c>
      <c r="K32" s="88" t="n">
        <v>0</v>
      </c>
      <c r="L32" s="88" t="n">
        <v>31</v>
      </c>
      <c r="M32" s="88" t="n">
        <v>15</v>
      </c>
      <c r="N32" s="88" t="n">
        <v>17</v>
      </c>
      <c r="O32" s="88" t="n">
        <v>1</v>
      </c>
      <c r="P32" s="88" t="n">
        <v>0</v>
      </c>
    </row>
    <row r="33" customFormat="false" ht="15.75" hidden="false" customHeight="true" outlineLevel="0" collapsed="false">
      <c r="A33" s="89" t="s">
        <v>107</v>
      </c>
      <c r="B33" s="90" t="n">
        <v>4</v>
      </c>
      <c r="C33" s="90" t="n">
        <v>0</v>
      </c>
      <c r="D33" s="90" t="n">
        <v>0.1</v>
      </c>
      <c r="E33" s="90" t="n">
        <v>0.5</v>
      </c>
      <c r="F33" s="90" t="s">
        <v>49</v>
      </c>
      <c r="G33" s="90" t="s">
        <v>106</v>
      </c>
      <c r="H33" s="90" t="s">
        <v>51</v>
      </c>
      <c r="I33" s="90" t="s">
        <v>49</v>
      </c>
      <c r="J33" s="90" t="n">
        <v>3</v>
      </c>
      <c r="K33" s="90" t="n">
        <v>0</v>
      </c>
      <c r="L33" s="90" t="n">
        <v>32</v>
      </c>
      <c r="M33" s="90" t="n">
        <v>15</v>
      </c>
      <c r="N33" s="90" t="n">
        <v>17</v>
      </c>
      <c r="O33" s="90" t="n">
        <v>0</v>
      </c>
      <c r="P33" s="90" t="n">
        <v>1</v>
      </c>
    </row>
    <row r="34" customFormat="false" ht="15.75" hidden="false" customHeight="true" outlineLevel="0" collapsed="false">
      <c r="A34" s="87" t="s">
        <v>108</v>
      </c>
      <c r="B34" s="88" t="n">
        <v>4</v>
      </c>
      <c r="C34" s="88" t="n">
        <v>0</v>
      </c>
      <c r="D34" s="88" t="n">
        <v>0.1</v>
      </c>
      <c r="E34" s="88" t="n">
        <v>0.5</v>
      </c>
      <c r="F34" s="88" t="s">
        <v>49</v>
      </c>
      <c r="G34" s="88" t="s">
        <v>109</v>
      </c>
      <c r="H34" s="88" t="s">
        <v>51</v>
      </c>
      <c r="I34" s="88" t="s">
        <v>49</v>
      </c>
      <c r="J34" s="88" t="n">
        <v>3</v>
      </c>
      <c r="K34" s="88" t="n">
        <v>0</v>
      </c>
      <c r="L34" s="88" t="n">
        <v>33</v>
      </c>
      <c r="M34" s="88" t="n">
        <v>10</v>
      </c>
      <c r="N34" s="88" t="n">
        <v>17</v>
      </c>
      <c r="O34" s="88" t="n">
        <v>1</v>
      </c>
      <c r="P34" s="88" t="n">
        <v>0</v>
      </c>
    </row>
    <row r="35" customFormat="false" ht="15.75" hidden="false" customHeight="true" outlineLevel="0" collapsed="false">
      <c r="A35" s="89" t="s">
        <v>110</v>
      </c>
      <c r="B35" s="90" t="n">
        <v>4</v>
      </c>
      <c r="C35" s="90" t="n">
        <v>0</v>
      </c>
      <c r="D35" s="90" t="n">
        <v>0.1</v>
      </c>
      <c r="E35" s="90" t="n">
        <v>0.5</v>
      </c>
      <c r="F35" s="90" t="s">
        <v>49</v>
      </c>
      <c r="G35" s="90" t="s">
        <v>111</v>
      </c>
      <c r="H35" s="90" t="s">
        <v>51</v>
      </c>
      <c r="I35" s="90" t="s">
        <v>49</v>
      </c>
      <c r="J35" s="90" t="n">
        <v>3</v>
      </c>
      <c r="K35" s="90" t="n">
        <v>0</v>
      </c>
      <c r="L35" s="90" t="n">
        <v>34</v>
      </c>
      <c r="M35" s="90" t="n">
        <v>18</v>
      </c>
      <c r="N35" s="90" t="n">
        <v>49</v>
      </c>
      <c r="O35" s="90" t="n">
        <v>0</v>
      </c>
      <c r="P35" s="90" t="n">
        <v>0</v>
      </c>
    </row>
    <row r="36" customFormat="false" ht="15.75" hidden="false" customHeight="true" outlineLevel="0" collapsed="false">
      <c r="A36" s="87" t="s">
        <v>112</v>
      </c>
      <c r="B36" s="88" t="n">
        <v>4</v>
      </c>
      <c r="C36" s="88" t="n">
        <v>0</v>
      </c>
      <c r="D36" s="88" t="n">
        <v>0.1</v>
      </c>
      <c r="E36" s="88" t="n">
        <v>0.5</v>
      </c>
      <c r="F36" s="88" t="s">
        <v>49</v>
      </c>
      <c r="G36" s="88" t="s">
        <v>113</v>
      </c>
      <c r="H36" s="88" t="s">
        <v>51</v>
      </c>
      <c r="I36" s="88" t="s">
        <v>49</v>
      </c>
      <c r="J36" s="88" t="n">
        <v>3</v>
      </c>
      <c r="K36" s="88" t="n">
        <v>0</v>
      </c>
      <c r="L36" s="88" t="n">
        <v>35</v>
      </c>
      <c r="M36" s="88" t="n">
        <v>18</v>
      </c>
      <c r="N36" s="88" t="n">
        <v>49</v>
      </c>
      <c r="O36" s="88" t="n">
        <v>0</v>
      </c>
      <c r="P36" s="88" t="n">
        <v>0</v>
      </c>
    </row>
    <row r="37" customFormat="false" ht="15.75" hidden="false" customHeight="true" outlineLevel="0" collapsed="false">
      <c r="A37" s="89" t="s">
        <v>114</v>
      </c>
      <c r="B37" s="90" t="n">
        <v>4</v>
      </c>
      <c r="C37" s="90" t="n">
        <v>0</v>
      </c>
      <c r="D37" s="90" t="n">
        <v>0.1</v>
      </c>
      <c r="E37" s="90" t="n">
        <v>0.5</v>
      </c>
      <c r="F37" s="90" t="s">
        <v>49</v>
      </c>
      <c r="G37" s="90" t="s">
        <v>115</v>
      </c>
      <c r="H37" s="90" t="s">
        <v>51</v>
      </c>
      <c r="I37" s="90" t="s">
        <v>49</v>
      </c>
      <c r="J37" s="90" t="n">
        <v>3</v>
      </c>
      <c r="K37" s="90" t="n">
        <v>0</v>
      </c>
      <c r="L37" s="90" t="n">
        <v>36</v>
      </c>
      <c r="M37" s="90" t="n">
        <v>18</v>
      </c>
      <c r="N37" s="90" t="n">
        <v>1000</v>
      </c>
      <c r="O37" s="90" t="n">
        <v>1</v>
      </c>
      <c r="P37" s="90" t="n">
        <v>0</v>
      </c>
    </row>
    <row r="38" customFormat="false" ht="15.75" hidden="false" customHeight="true" outlineLevel="0" collapsed="false">
      <c r="A38" s="87" t="s">
        <v>116</v>
      </c>
      <c r="B38" s="88" t="n">
        <v>4</v>
      </c>
      <c r="C38" s="88" t="n">
        <v>0</v>
      </c>
      <c r="D38" s="88" t="n">
        <v>0.1</v>
      </c>
      <c r="E38" s="88" t="n">
        <v>0.5</v>
      </c>
      <c r="F38" s="88" t="s">
        <v>49</v>
      </c>
      <c r="G38" s="88" t="s">
        <v>117</v>
      </c>
      <c r="H38" s="88" t="s">
        <v>51</v>
      </c>
      <c r="I38" s="88" t="s">
        <v>49</v>
      </c>
      <c r="J38" s="88" t="n">
        <v>3</v>
      </c>
      <c r="K38" s="88" t="n">
        <v>0</v>
      </c>
      <c r="L38" s="88" t="n">
        <v>37</v>
      </c>
      <c r="M38" s="88" t="n">
        <v>15</v>
      </c>
      <c r="N38" s="88" t="n">
        <v>1000</v>
      </c>
      <c r="O38" s="88" t="n">
        <v>1</v>
      </c>
      <c r="P38" s="88" t="n">
        <v>0</v>
      </c>
    </row>
    <row r="39" customFormat="false" ht="15.75" hidden="false" customHeight="true" outlineLevel="0" collapsed="false">
      <c r="A39" s="89" t="s">
        <v>118</v>
      </c>
      <c r="B39" s="90" t="n">
        <v>4</v>
      </c>
      <c r="C39" s="90" t="n">
        <v>0</v>
      </c>
      <c r="D39" s="90" t="n">
        <v>0.1</v>
      </c>
      <c r="E39" s="90" t="n">
        <v>0.5</v>
      </c>
      <c r="F39" s="90" t="s">
        <v>49</v>
      </c>
      <c r="G39" s="90" t="s">
        <v>115</v>
      </c>
      <c r="H39" s="90" t="s">
        <v>51</v>
      </c>
      <c r="I39" s="90" t="s">
        <v>49</v>
      </c>
      <c r="J39" s="90" t="n">
        <v>3</v>
      </c>
      <c r="K39" s="90" t="n">
        <v>0</v>
      </c>
      <c r="L39" s="90" t="n">
        <v>38</v>
      </c>
      <c r="M39" s="90" t="n">
        <v>15</v>
      </c>
      <c r="N39" s="90" t="n">
        <v>1000</v>
      </c>
      <c r="O39" s="90" t="n">
        <v>0</v>
      </c>
      <c r="P39" s="90" t="n">
        <v>1</v>
      </c>
    </row>
    <row r="40" customFormat="false" ht="15.75" hidden="false" customHeight="true" outlineLevel="0" collapsed="false">
      <c r="A40" s="87" t="s">
        <v>119</v>
      </c>
      <c r="B40" s="88" t="n">
        <v>4</v>
      </c>
      <c r="C40" s="88" t="n">
        <v>0</v>
      </c>
      <c r="D40" s="88" t="n">
        <v>0.1</v>
      </c>
      <c r="E40" s="88" t="n">
        <v>0.5</v>
      </c>
      <c r="F40" s="88" t="s">
        <v>49</v>
      </c>
      <c r="G40" s="88" t="s">
        <v>120</v>
      </c>
      <c r="H40" s="88" t="s">
        <v>51</v>
      </c>
      <c r="I40" s="88" t="s">
        <v>49</v>
      </c>
      <c r="J40" s="88" t="n">
        <v>3</v>
      </c>
      <c r="K40" s="88" t="n">
        <v>0</v>
      </c>
      <c r="L40" s="88" t="n">
        <v>39</v>
      </c>
      <c r="M40" s="88" t="n">
        <v>40</v>
      </c>
      <c r="N40" s="88" t="n">
        <v>49</v>
      </c>
      <c r="O40" s="88" t="n">
        <v>0</v>
      </c>
      <c r="P40" s="88" t="n">
        <v>0</v>
      </c>
    </row>
    <row r="41" customFormat="false" ht="15.75" hidden="false" customHeight="true" outlineLevel="0" collapsed="false">
      <c r="A41" s="89" t="s">
        <v>121</v>
      </c>
      <c r="B41" s="90" t="n">
        <v>4</v>
      </c>
      <c r="C41" s="90" t="n">
        <v>0</v>
      </c>
      <c r="D41" s="90" t="n">
        <v>0.1</v>
      </c>
      <c r="E41" s="90" t="n">
        <v>0.5</v>
      </c>
      <c r="F41" s="90" t="s">
        <v>49</v>
      </c>
      <c r="G41" s="90" t="s">
        <v>122</v>
      </c>
      <c r="H41" s="90" t="s">
        <v>51</v>
      </c>
      <c r="I41" s="90" t="s">
        <v>49</v>
      </c>
      <c r="J41" s="90" t="n">
        <v>3</v>
      </c>
      <c r="K41" s="90" t="n">
        <v>0</v>
      </c>
      <c r="L41" s="90" t="n">
        <v>40</v>
      </c>
      <c r="M41" s="90" t="n">
        <v>40</v>
      </c>
      <c r="N41" s="90" t="n">
        <v>49</v>
      </c>
      <c r="O41" s="90" t="n">
        <v>0</v>
      </c>
      <c r="P41" s="90" t="n">
        <v>0</v>
      </c>
    </row>
    <row r="42" customFormat="false" ht="15.75" hidden="false" customHeight="true" outlineLevel="0" collapsed="false">
      <c r="A42" s="87" t="s">
        <v>123</v>
      </c>
      <c r="B42" s="88" t="n">
        <v>4</v>
      </c>
      <c r="C42" s="88" t="n">
        <v>0</v>
      </c>
      <c r="D42" s="88" t="n">
        <v>0.1</v>
      </c>
      <c r="E42" s="88" t="n">
        <v>0.4</v>
      </c>
      <c r="F42" s="88" t="s">
        <v>49</v>
      </c>
      <c r="G42" s="88" t="s">
        <v>124</v>
      </c>
      <c r="H42" s="88" t="s">
        <v>51</v>
      </c>
      <c r="I42" s="88" t="s">
        <v>49</v>
      </c>
      <c r="J42" s="88" t="n">
        <v>3</v>
      </c>
      <c r="K42" s="88" t="n">
        <v>0</v>
      </c>
      <c r="L42" s="88" t="n">
        <v>41</v>
      </c>
      <c r="M42" s="88" t="n">
        <v>50</v>
      </c>
      <c r="N42" s="88" t="n">
        <v>1000</v>
      </c>
      <c r="O42" s="88" t="n">
        <v>0</v>
      </c>
      <c r="P42" s="88" t="n">
        <v>0</v>
      </c>
    </row>
    <row r="43" customFormat="false" ht="15.75" hidden="false" customHeight="true" outlineLevel="0" collapsed="false">
      <c r="A43" s="89" t="s">
        <v>125</v>
      </c>
      <c r="B43" s="90" t="n">
        <v>4</v>
      </c>
      <c r="C43" s="90" t="n">
        <v>0</v>
      </c>
      <c r="D43" s="90" t="n">
        <v>0.1</v>
      </c>
      <c r="E43" s="90" t="n">
        <v>0.4</v>
      </c>
      <c r="F43" s="90" t="s">
        <v>49</v>
      </c>
      <c r="G43" s="90" t="s">
        <v>126</v>
      </c>
      <c r="H43" s="90" t="s">
        <v>51</v>
      </c>
      <c r="I43" s="90" t="s">
        <v>49</v>
      </c>
      <c r="J43" s="90" t="n">
        <v>3</v>
      </c>
      <c r="K43" s="90" t="n">
        <v>0</v>
      </c>
      <c r="L43" s="90" t="n">
        <v>42</v>
      </c>
      <c r="M43" s="90" t="n">
        <v>50</v>
      </c>
      <c r="N43" s="90" t="n">
        <v>1000</v>
      </c>
      <c r="O43" s="90" t="n">
        <v>0</v>
      </c>
      <c r="P43" s="90" t="n">
        <v>0</v>
      </c>
    </row>
    <row r="44" customFormat="false" ht="15.75" hidden="false" customHeight="true" outlineLevel="0" collapsed="false">
      <c r="A44" s="87" t="s">
        <v>127</v>
      </c>
      <c r="B44" s="88" t="n">
        <v>5</v>
      </c>
      <c r="C44" s="88" t="n">
        <v>1</v>
      </c>
      <c r="D44" s="88" t="n">
        <v>0.1</v>
      </c>
      <c r="E44" s="88" t="n">
        <v>0.3</v>
      </c>
      <c r="F44" s="88" t="s">
        <v>49</v>
      </c>
      <c r="G44" s="88" t="s">
        <v>128</v>
      </c>
      <c r="H44" s="88" t="s">
        <v>129</v>
      </c>
      <c r="I44" s="88" t="s">
        <v>49</v>
      </c>
      <c r="J44" s="88" t="n">
        <v>3</v>
      </c>
      <c r="K44" s="88" t="n">
        <v>0</v>
      </c>
      <c r="L44" s="88" t="n">
        <v>43</v>
      </c>
      <c r="M44" s="88" t="n">
        <v>6</v>
      </c>
      <c r="N44" s="88" t="n">
        <v>9</v>
      </c>
      <c r="O44" s="88" t="n">
        <v>0</v>
      </c>
      <c r="P44" s="88" t="n">
        <v>0</v>
      </c>
    </row>
    <row r="45" customFormat="false" ht="15.75" hidden="false" customHeight="true" outlineLevel="0" collapsed="false">
      <c r="A45" s="89" t="s">
        <v>130</v>
      </c>
      <c r="B45" s="90" t="n">
        <v>5</v>
      </c>
      <c r="C45" s="90" t="n">
        <v>1</v>
      </c>
      <c r="D45" s="90" t="n">
        <v>0.1</v>
      </c>
      <c r="E45" s="90" t="n">
        <v>0.3</v>
      </c>
      <c r="F45" s="90" t="s">
        <v>49</v>
      </c>
      <c r="G45" s="90" t="s">
        <v>131</v>
      </c>
      <c r="H45" s="90" t="s">
        <v>129</v>
      </c>
      <c r="I45" s="90" t="s">
        <v>49</v>
      </c>
      <c r="J45" s="90" t="n">
        <v>3</v>
      </c>
      <c r="K45" s="90" t="n">
        <v>0</v>
      </c>
      <c r="L45" s="90" t="n">
        <v>44</v>
      </c>
      <c r="M45" s="90" t="n">
        <v>6</v>
      </c>
      <c r="N45" s="90" t="n">
        <v>9</v>
      </c>
      <c r="O45" s="90" t="n">
        <v>1</v>
      </c>
      <c r="P45" s="90" t="n">
        <v>0</v>
      </c>
    </row>
    <row r="46" customFormat="false" ht="15.75" hidden="false" customHeight="true" outlineLevel="0" collapsed="false">
      <c r="A46" s="87" t="s">
        <v>132</v>
      </c>
      <c r="B46" s="88" t="n">
        <v>5</v>
      </c>
      <c r="C46" s="88" t="n">
        <v>1</v>
      </c>
      <c r="D46" s="88" t="n">
        <v>0.1</v>
      </c>
      <c r="E46" s="88" t="n">
        <v>0.3</v>
      </c>
      <c r="F46" s="88" t="s">
        <v>49</v>
      </c>
      <c r="G46" s="88" t="s">
        <v>133</v>
      </c>
      <c r="H46" s="88" t="s">
        <v>129</v>
      </c>
      <c r="I46" s="88" t="s">
        <v>49</v>
      </c>
      <c r="J46" s="88" t="n">
        <v>3</v>
      </c>
      <c r="K46" s="88" t="n">
        <v>0</v>
      </c>
      <c r="L46" s="88" t="n">
        <v>45</v>
      </c>
      <c r="M46" s="88" t="n">
        <v>6</v>
      </c>
      <c r="N46" s="88" t="n">
        <v>9</v>
      </c>
      <c r="O46" s="88" t="n">
        <v>0</v>
      </c>
      <c r="P46" s="88" t="n">
        <v>1</v>
      </c>
    </row>
    <row r="47" customFormat="false" ht="15.75" hidden="false" customHeight="true" outlineLevel="0" collapsed="false">
      <c r="A47" s="89" t="s">
        <v>134</v>
      </c>
      <c r="B47" s="90" t="n">
        <v>5</v>
      </c>
      <c r="C47" s="90" t="n">
        <v>1</v>
      </c>
      <c r="D47" s="90" t="n">
        <v>0.1</v>
      </c>
      <c r="E47" s="90" t="n">
        <v>0.4</v>
      </c>
      <c r="F47" s="90" t="s">
        <v>49</v>
      </c>
      <c r="G47" s="90" t="s">
        <v>135</v>
      </c>
      <c r="H47" s="90" t="s">
        <v>129</v>
      </c>
      <c r="I47" s="90" t="s">
        <v>49</v>
      </c>
      <c r="J47" s="90" t="n">
        <v>3</v>
      </c>
      <c r="K47" s="90" t="n">
        <v>0</v>
      </c>
      <c r="L47" s="90" t="n">
        <v>46</v>
      </c>
      <c r="M47" s="90" t="n">
        <v>10</v>
      </c>
      <c r="N47" s="90" t="n">
        <v>14</v>
      </c>
      <c r="O47" s="90" t="n">
        <v>0</v>
      </c>
      <c r="P47" s="90" t="n">
        <v>0</v>
      </c>
    </row>
    <row r="48" customFormat="false" ht="15.75" hidden="false" customHeight="true" outlineLevel="0" collapsed="false">
      <c r="A48" s="87" t="s">
        <v>136</v>
      </c>
      <c r="B48" s="88" t="n">
        <v>5</v>
      </c>
      <c r="C48" s="88" t="n">
        <v>1</v>
      </c>
      <c r="D48" s="88" t="n">
        <v>0.1</v>
      </c>
      <c r="E48" s="88" t="n">
        <v>0.4</v>
      </c>
      <c r="F48" s="88" t="s">
        <v>49</v>
      </c>
      <c r="G48" s="88" t="s">
        <v>137</v>
      </c>
      <c r="H48" s="88" t="s">
        <v>129</v>
      </c>
      <c r="I48" s="88" t="s">
        <v>49</v>
      </c>
      <c r="J48" s="88" t="n">
        <v>3</v>
      </c>
      <c r="K48" s="88" t="n">
        <v>0</v>
      </c>
      <c r="L48" s="88" t="n">
        <v>47</v>
      </c>
      <c r="M48" s="88" t="n">
        <v>10</v>
      </c>
      <c r="N48" s="88" t="n">
        <v>14</v>
      </c>
      <c r="O48" s="88" t="n">
        <v>0</v>
      </c>
      <c r="P48" s="88" t="n">
        <v>0</v>
      </c>
    </row>
    <row r="49" customFormat="false" ht="15.75" hidden="false" customHeight="true" outlineLevel="0" collapsed="false">
      <c r="A49" s="89" t="s">
        <v>138</v>
      </c>
      <c r="B49" s="90" t="n">
        <v>5</v>
      </c>
      <c r="C49" s="90" t="n">
        <v>1</v>
      </c>
      <c r="D49" s="90" t="n">
        <v>0.1</v>
      </c>
      <c r="E49" s="90" t="n">
        <v>0.4</v>
      </c>
      <c r="F49" s="90" t="s">
        <v>49</v>
      </c>
      <c r="G49" s="90" t="s">
        <v>139</v>
      </c>
      <c r="H49" s="90" t="s">
        <v>129</v>
      </c>
      <c r="I49" s="90" t="s">
        <v>49</v>
      </c>
      <c r="J49" s="90" t="n">
        <v>3</v>
      </c>
      <c r="K49" s="90" t="n">
        <v>0</v>
      </c>
      <c r="L49" s="90" t="n">
        <v>48</v>
      </c>
      <c r="M49" s="90" t="n">
        <v>10</v>
      </c>
      <c r="N49" s="90" t="n">
        <v>14</v>
      </c>
      <c r="O49" s="90" t="n">
        <v>1</v>
      </c>
      <c r="P49" s="90" t="n">
        <v>0</v>
      </c>
    </row>
    <row r="50" customFormat="false" ht="15.75" hidden="false" customHeight="true" outlineLevel="0" collapsed="false">
      <c r="A50" s="87" t="s">
        <v>140</v>
      </c>
      <c r="B50" s="88" t="n">
        <v>5</v>
      </c>
      <c r="C50" s="88" t="n">
        <v>1</v>
      </c>
      <c r="D50" s="88" t="n">
        <v>0.1</v>
      </c>
      <c r="E50" s="88" t="n">
        <v>0.4</v>
      </c>
      <c r="F50" s="88" t="s">
        <v>49</v>
      </c>
      <c r="G50" s="88" t="s">
        <v>141</v>
      </c>
      <c r="H50" s="88" t="s">
        <v>129</v>
      </c>
      <c r="I50" s="88" t="s">
        <v>49</v>
      </c>
      <c r="J50" s="88" t="n">
        <v>3</v>
      </c>
      <c r="K50" s="88" t="n">
        <v>0</v>
      </c>
      <c r="L50" s="88" t="n">
        <v>49</v>
      </c>
      <c r="M50" s="88" t="n">
        <v>10</v>
      </c>
      <c r="N50" s="88" t="n">
        <v>14</v>
      </c>
      <c r="O50" s="88" t="n">
        <v>0</v>
      </c>
      <c r="P50" s="88" t="n">
        <v>1</v>
      </c>
    </row>
    <row r="51" customFormat="false" ht="15.75" hidden="false" customHeight="true" outlineLevel="0" collapsed="false">
      <c r="A51" s="89" t="s">
        <v>142</v>
      </c>
      <c r="B51" s="90" t="n">
        <v>5</v>
      </c>
      <c r="C51" s="90" t="n">
        <v>1</v>
      </c>
      <c r="D51" s="90" t="n">
        <v>0.1</v>
      </c>
      <c r="E51" s="90" t="n">
        <v>0.5</v>
      </c>
      <c r="F51" s="90" t="s">
        <v>49</v>
      </c>
      <c r="G51" s="90" t="s">
        <v>143</v>
      </c>
      <c r="H51" s="90" t="s">
        <v>129</v>
      </c>
      <c r="I51" s="90" t="s">
        <v>49</v>
      </c>
      <c r="J51" s="90" t="n">
        <v>3</v>
      </c>
      <c r="K51" s="90" t="n">
        <v>0</v>
      </c>
      <c r="L51" s="90" t="n">
        <v>50</v>
      </c>
      <c r="M51" s="90" t="n">
        <v>15</v>
      </c>
      <c r="N51" s="90" t="n">
        <v>17</v>
      </c>
      <c r="O51" s="90" t="n">
        <v>0</v>
      </c>
      <c r="P51" s="90" t="n">
        <v>0</v>
      </c>
    </row>
    <row r="52" customFormat="false" ht="15.75" hidden="false" customHeight="true" outlineLevel="0" collapsed="false">
      <c r="A52" s="87" t="s">
        <v>144</v>
      </c>
      <c r="B52" s="88" t="n">
        <v>5</v>
      </c>
      <c r="C52" s="88" t="n">
        <v>1</v>
      </c>
      <c r="D52" s="88" t="n">
        <v>0.1</v>
      </c>
      <c r="E52" s="88" t="n">
        <v>0.5</v>
      </c>
      <c r="F52" s="88" t="s">
        <v>49</v>
      </c>
      <c r="G52" s="88" t="s">
        <v>145</v>
      </c>
      <c r="H52" s="88" t="s">
        <v>129</v>
      </c>
      <c r="I52" s="88" t="s">
        <v>49</v>
      </c>
      <c r="J52" s="88" t="n">
        <v>3</v>
      </c>
      <c r="K52" s="88" t="n">
        <v>0</v>
      </c>
      <c r="L52" s="88" t="n">
        <v>51</v>
      </c>
      <c r="M52" s="88" t="n">
        <v>15</v>
      </c>
      <c r="N52" s="88" t="n">
        <v>17</v>
      </c>
      <c r="O52" s="88" t="n">
        <v>0</v>
      </c>
      <c r="P52" s="88" t="n">
        <v>0</v>
      </c>
    </row>
    <row r="53" customFormat="false" ht="15.75" hidden="false" customHeight="true" outlineLevel="0" collapsed="false">
      <c r="A53" s="89" t="s">
        <v>146</v>
      </c>
      <c r="B53" s="90" t="n">
        <v>5</v>
      </c>
      <c r="C53" s="90" t="n">
        <v>1</v>
      </c>
      <c r="D53" s="90" t="n">
        <v>0.1</v>
      </c>
      <c r="E53" s="90" t="n">
        <v>0.5</v>
      </c>
      <c r="F53" s="90" t="s">
        <v>49</v>
      </c>
      <c r="G53" s="90" t="s">
        <v>147</v>
      </c>
      <c r="H53" s="90" t="s">
        <v>129</v>
      </c>
      <c r="I53" s="90" t="s">
        <v>49</v>
      </c>
      <c r="J53" s="90" t="n">
        <v>3</v>
      </c>
      <c r="K53" s="90" t="n">
        <v>0</v>
      </c>
      <c r="L53" s="90" t="n">
        <v>52</v>
      </c>
      <c r="M53" s="90" t="n">
        <v>15</v>
      </c>
      <c r="N53" s="90" t="n">
        <v>17</v>
      </c>
      <c r="O53" s="90" t="n">
        <v>1</v>
      </c>
      <c r="P53" s="90" t="n">
        <v>0</v>
      </c>
    </row>
    <row r="54" customFormat="false" ht="15.75" hidden="false" customHeight="true" outlineLevel="0" collapsed="false">
      <c r="A54" s="87" t="s">
        <v>148</v>
      </c>
      <c r="B54" s="88" t="n">
        <v>5</v>
      </c>
      <c r="C54" s="88" t="n">
        <v>1</v>
      </c>
      <c r="D54" s="88" t="n">
        <v>0.1</v>
      </c>
      <c r="E54" s="88" t="n">
        <v>0.5</v>
      </c>
      <c r="F54" s="88" t="s">
        <v>49</v>
      </c>
      <c r="G54" s="88" t="s">
        <v>147</v>
      </c>
      <c r="H54" s="88" t="s">
        <v>129</v>
      </c>
      <c r="I54" s="88" t="s">
        <v>49</v>
      </c>
      <c r="J54" s="88" t="n">
        <v>3</v>
      </c>
      <c r="K54" s="88" t="n">
        <v>0</v>
      </c>
      <c r="L54" s="88" t="n">
        <v>53</v>
      </c>
      <c r="M54" s="88" t="n">
        <v>15</v>
      </c>
      <c r="N54" s="88" t="n">
        <v>17</v>
      </c>
      <c r="O54" s="88" t="n">
        <v>0</v>
      </c>
      <c r="P54" s="88" t="n">
        <v>1</v>
      </c>
    </row>
    <row r="55" customFormat="false" ht="15.75" hidden="false" customHeight="true" outlineLevel="0" collapsed="false">
      <c r="A55" s="89" t="s">
        <v>149</v>
      </c>
      <c r="B55" s="90" t="n">
        <v>5</v>
      </c>
      <c r="C55" s="90" t="n">
        <v>1</v>
      </c>
      <c r="D55" s="90" t="n">
        <v>0.1</v>
      </c>
      <c r="E55" s="90" t="n">
        <v>0.5</v>
      </c>
      <c r="F55" s="90" t="s">
        <v>49</v>
      </c>
      <c r="G55" s="90" t="s">
        <v>150</v>
      </c>
      <c r="H55" s="90" t="s">
        <v>129</v>
      </c>
      <c r="I55" s="90" t="s">
        <v>49</v>
      </c>
      <c r="J55" s="90" t="n">
        <v>3</v>
      </c>
      <c r="K55" s="90" t="n">
        <v>0</v>
      </c>
      <c r="L55" s="90" t="n">
        <v>54</v>
      </c>
      <c r="M55" s="90" t="n">
        <v>10</v>
      </c>
      <c r="N55" s="90" t="n">
        <v>17</v>
      </c>
      <c r="O55" s="90" t="n">
        <v>1</v>
      </c>
      <c r="P55" s="90" t="n">
        <v>0</v>
      </c>
    </row>
    <row r="56" customFormat="false" ht="15.75" hidden="false" customHeight="true" outlineLevel="0" collapsed="false">
      <c r="A56" s="87" t="s">
        <v>151</v>
      </c>
      <c r="B56" s="88" t="n">
        <v>5</v>
      </c>
      <c r="C56" s="88" t="n">
        <v>1</v>
      </c>
      <c r="D56" s="88" t="n">
        <v>0.1</v>
      </c>
      <c r="E56" s="88" t="n">
        <v>0.5</v>
      </c>
      <c r="F56" s="88" t="s">
        <v>49</v>
      </c>
      <c r="G56" s="88" t="s">
        <v>152</v>
      </c>
      <c r="H56" s="88" t="s">
        <v>129</v>
      </c>
      <c r="I56" s="88" t="s">
        <v>49</v>
      </c>
      <c r="J56" s="88" t="n">
        <v>3</v>
      </c>
      <c r="K56" s="88" t="n">
        <v>0</v>
      </c>
      <c r="L56" s="88" t="n">
        <v>55</v>
      </c>
      <c r="M56" s="88" t="n">
        <v>16</v>
      </c>
      <c r="N56" s="88" t="n">
        <v>49</v>
      </c>
      <c r="O56" s="88" t="n">
        <v>0</v>
      </c>
      <c r="P56" s="88" t="n">
        <v>0</v>
      </c>
    </row>
    <row r="57" customFormat="false" ht="15.75" hidden="false" customHeight="true" outlineLevel="0" collapsed="false">
      <c r="A57" s="89" t="s">
        <v>153</v>
      </c>
      <c r="B57" s="90" t="n">
        <v>5</v>
      </c>
      <c r="C57" s="90" t="n">
        <v>1</v>
      </c>
      <c r="D57" s="90" t="n">
        <v>0.1</v>
      </c>
      <c r="E57" s="90" t="n">
        <v>0.5</v>
      </c>
      <c r="F57" s="90" t="s">
        <v>49</v>
      </c>
      <c r="G57" s="90" t="s">
        <v>154</v>
      </c>
      <c r="H57" s="90" t="s">
        <v>129</v>
      </c>
      <c r="I57" s="90" t="s">
        <v>49</v>
      </c>
      <c r="J57" s="90" t="n">
        <v>3</v>
      </c>
      <c r="K57" s="90" t="n">
        <v>0</v>
      </c>
      <c r="L57" s="90" t="n">
        <v>56</v>
      </c>
      <c r="M57" s="90" t="n">
        <v>18</v>
      </c>
      <c r="N57" s="90" t="n">
        <v>49</v>
      </c>
      <c r="O57" s="90" t="n">
        <v>0</v>
      </c>
      <c r="P57" s="90" t="n">
        <v>0</v>
      </c>
    </row>
    <row r="58" customFormat="false" ht="15.75" hidden="false" customHeight="true" outlineLevel="0" collapsed="false">
      <c r="A58" s="87" t="s">
        <v>155</v>
      </c>
      <c r="B58" s="88" t="n">
        <v>5</v>
      </c>
      <c r="C58" s="88" t="n">
        <v>1</v>
      </c>
      <c r="D58" s="88" t="n">
        <v>0.1</v>
      </c>
      <c r="E58" s="88" t="n">
        <v>0.5</v>
      </c>
      <c r="F58" s="88" t="s">
        <v>49</v>
      </c>
      <c r="G58" s="88" t="s">
        <v>156</v>
      </c>
      <c r="H58" s="88" t="s">
        <v>129</v>
      </c>
      <c r="I58" s="88" t="s">
        <v>49</v>
      </c>
      <c r="J58" s="88" t="n">
        <v>3</v>
      </c>
      <c r="K58" s="88" t="n">
        <v>0</v>
      </c>
      <c r="L58" s="88" t="n">
        <v>57</v>
      </c>
      <c r="M58" s="88" t="n">
        <v>18</v>
      </c>
      <c r="N58" s="88" t="n">
        <v>1000</v>
      </c>
      <c r="O58" s="88" t="n">
        <v>1</v>
      </c>
      <c r="P58" s="88" t="n">
        <v>0</v>
      </c>
    </row>
    <row r="59" customFormat="false" ht="15.75" hidden="false" customHeight="true" outlineLevel="0" collapsed="false">
      <c r="A59" s="89" t="s">
        <v>157</v>
      </c>
      <c r="B59" s="90" t="n">
        <v>5</v>
      </c>
      <c r="C59" s="90" t="n">
        <v>1</v>
      </c>
      <c r="D59" s="90" t="n">
        <v>0.1</v>
      </c>
      <c r="E59" s="90" t="n">
        <v>0.5</v>
      </c>
      <c r="F59" s="90" t="s">
        <v>49</v>
      </c>
      <c r="G59" s="90" t="s">
        <v>158</v>
      </c>
      <c r="H59" s="90" t="s">
        <v>129</v>
      </c>
      <c r="I59" s="90" t="s">
        <v>49</v>
      </c>
      <c r="J59" s="90" t="n">
        <v>3</v>
      </c>
      <c r="K59" s="90" t="n">
        <v>0</v>
      </c>
      <c r="L59" s="90" t="n">
        <v>58</v>
      </c>
      <c r="M59" s="90" t="n">
        <v>15</v>
      </c>
      <c r="N59" s="90" t="n">
        <v>1000</v>
      </c>
      <c r="O59" s="90" t="n">
        <v>1</v>
      </c>
      <c r="P59" s="90" t="n">
        <v>0</v>
      </c>
    </row>
    <row r="60" customFormat="false" ht="15.75" hidden="false" customHeight="true" outlineLevel="0" collapsed="false">
      <c r="A60" s="87" t="s">
        <v>159</v>
      </c>
      <c r="B60" s="88" t="n">
        <v>5</v>
      </c>
      <c r="C60" s="88" t="n">
        <v>1</v>
      </c>
      <c r="D60" s="88" t="n">
        <v>0.1</v>
      </c>
      <c r="E60" s="88" t="n">
        <v>0.5</v>
      </c>
      <c r="F60" s="88" t="s">
        <v>49</v>
      </c>
      <c r="G60" s="88" t="s">
        <v>160</v>
      </c>
      <c r="H60" s="88" t="s">
        <v>129</v>
      </c>
      <c r="I60" s="88" t="s">
        <v>49</v>
      </c>
      <c r="J60" s="88" t="n">
        <v>3</v>
      </c>
      <c r="K60" s="88" t="n">
        <v>0</v>
      </c>
      <c r="L60" s="88" t="n">
        <v>59</v>
      </c>
      <c r="M60" s="88" t="n">
        <v>15</v>
      </c>
      <c r="N60" s="88" t="n">
        <v>1000</v>
      </c>
      <c r="O60" s="88" t="n">
        <v>0</v>
      </c>
      <c r="P60" s="88" t="n">
        <v>1</v>
      </c>
    </row>
    <row r="61" customFormat="false" ht="15.75" hidden="false" customHeight="true" outlineLevel="0" collapsed="false">
      <c r="A61" s="89" t="s">
        <v>161</v>
      </c>
      <c r="B61" s="90" t="n">
        <v>5</v>
      </c>
      <c r="C61" s="90" t="n">
        <v>1</v>
      </c>
      <c r="D61" s="90" t="n">
        <v>0.1</v>
      </c>
      <c r="E61" s="90" t="n">
        <v>0.5</v>
      </c>
      <c r="F61" s="90" t="s">
        <v>49</v>
      </c>
      <c r="G61" s="90" t="s">
        <v>162</v>
      </c>
      <c r="H61" s="90" t="s">
        <v>129</v>
      </c>
      <c r="I61" s="90" t="s">
        <v>49</v>
      </c>
      <c r="J61" s="90" t="n">
        <v>3</v>
      </c>
      <c r="K61" s="90" t="n">
        <v>0</v>
      </c>
      <c r="L61" s="90" t="n">
        <v>60</v>
      </c>
      <c r="M61" s="90" t="n">
        <v>40</v>
      </c>
      <c r="N61" s="90" t="n">
        <v>49</v>
      </c>
      <c r="O61" s="90" t="n">
        <v>0</v>
      </c>
      <c r="P61" s="90" t="n">
        <v>0</v>
      </c>
    </row>
    <row r="62" customFormat="false" ht="15.75" hidden="false" customHeight="true" outlineLevel="0" collapsed="false">
      <c r="A62" s="87" t="s">
        <v>163</v>
      </c>
      <c r="B62" s="88" t="n">
        <v>5</v>
      </c>
      <c r="C62" s="88" t="n">
        <v>1</v>
      </c>
      <c r="D62" s="88" t="n">
        <v>0.1</v>
      </c>
      <c r="E62" s="88" t="n">
        <v>0.5</v>
      </c>
      <c r="F62" s="88" t="s">
        <v>49</v>
      </c>
      <c r="G62" s="88" t="s">
        <v>164</v>
      </c>
      <c r="H62" s="88" t="s">
        <v>129</v>
      </c>
      <c r="I62" s="88" t="s">
        <v>49</v>
      </c>
      <c r="J62" s="88" t="n">
        <v>3</v>
      </c>
      <c r="K62" s="88" t="n">
        <v>0</v>
      </c>
      <c r="L62" s="88" t="n">
        <v>61</v>
      </c>
      <c r="M62" s="88" t="n">
        <v>40</v>
      </c>
      <c r="N62" s="88" t="n">
        <v>49</v>
      </c>
      <c r="O62" s="88" t="n">
        <v>0</v>
      </c>
      <c r="P62" s="88" t="n">
        <v>0</v>
      </c>
    </row>
    <row r="63" customFormat="false" ht="15.75" hidden="false" customHeight="true" outlineLevel="0" collapsed="false">
      <c r="A63" s="89" t="s">
        <v>165</v>
      </c>
      <c r="B63" s="90" t="n">
        <v>5</v>
      </c>
      <c r="C63" s="90" t="n">
        <v>1</v>
      </c>
      <c r="D63" s="90" t="n">
        <v>0.1</v>
      </c>
      <c r="E63" s="90" t="n">
        <v>0.4</v>
      </c>
      <c r="F63" s="90" t="s">
        <v>49</v>
      </c>
      <c r="G63" s="90" t="s">
        <v>166</v>
      </c>
      <c r="H63" s="90" t="s">
        <v>129</v>
      </c>
      <c r="I63" s="90" t="s">
        <v>49</v>
      </c>
      <c r="J63" s="90" t="n">
        <v>3</v>
      </c>
      <c r="K63" s="90" t="n">
        <v>0</v>
      </c>
      <c r="L63" s="90" t="n">
        <v>62</v>
      </c>
      <c r="M63" s="90" t="n">
        <v>50</v>
      </c>
      <c r="N63" s="90" t="n">
        <v>1000</v>
      </c>
      <c r="O63" s="90" t="n">
        <v>0</v>
      </c>
      <c r="P63" s="90" t="n">
        <v>0</v>
      </c>
    </row>
    <row r="64" customFormat="false" ht="15.75" hidden="false" customHeight="true" outlineLevel="0" collapsed="false">
      <c r="A64" s="87" t="s">
        <v>167</v>
      </c>
      <c r="B64" s="88" t="n">
        <v>5</v>
      </c>
      <c r="C64" s="88" t="n">
        <v>1</v>
      </c>
      <c r="D64" s="88" t="n">
        <v>0.1</v>
      </c>
      <c r="E64" s="88" t="n">
        <v>0.4</v>
      </c>
      <c r="F64" s="88" t="s">
        <v>49</v>
      </c>
      <c r="G64" s="88" t="s">
        <v>168</v>
      </c>
      <c r="H64" s="88" t="s">
        <v>129</v>
      </c>
      <c r="I64" s="88" t="s">
        <v>49</v>
      </c>
      <c r="J64" s="88" t="n">
        <v>3</v>
      </c>
      <c r="K64" s="88" t="n">
        <v>0</v>
      </c>
      <c r="L64" s="88" t="n">
        <v>63</v>
      </c>
      <c r="M64" s="88" t="n">
        <v>50</v>
      </c>
      <c r="N64" s="88" t="n">
        <v>1000</v>
      </c>
      <c r="O64" s="88" t="n">
        <v>0</v>
      </c>
      <c r="P64" s="88" t="n">
        <v>0</v>
      </c>
    </row>
    <row r="65" customFormat="false" ht="15.75" hidden="false" customHeight="true" outlineLevel="0" collapsed="false">
      <c r="A65" s="89" t="s">
        <v>169</v>
      </c>
      <c r="B65" s="90" t="n">
        <v>10</v>
      </c>
      <c r="C65" s="90" t="n">
        <v>0</v>
      </c>
      <c r="D65" s="90" t="n">
        <v>0.1</v>
      </c>
      <c r="E65" s="90" t="n">
        <v>0.6</v>
      </c>
      <c r="F65" s="90" t="s">
        <v>52</v>
      </c>
      <c r="G65" s="90" t="s">
        <v>170</v>
      </c>
      <c r="H65" s="90" t="s">
        <v>129</v>
      </c>
      <c r="I65" s="90" t="s">
        <v>49</v>
      </c>
      <c r="J65" s="90" t="n">
        <v>3</v>
      </c>
      <c r="K65" s="90" t="n">
        <v>1</v>
      </c>
      <c r="L65" s="90" t="n">
        <v>64</v>
      </c>
      <c r="M65" s="90" t="n">
        <v>6</v>
      </c>
      <c r="N65" s="90" t="n">
        <v>9</v>
      </c>
      <c r="O65" s="90" t="n">
        <v>0</v>
      </c>
      <c r="P65" s="90" t="n">
        <v>0</v>
      </c>
    </row>
    <row r="66" customFormat="false" ht="15.75" hidden="false" customHeight="true" outlineLevel="0" collapsed="false">
      <c r="A66" s="87" t="s">
        <v>171</v>
      </c>
      <c r="B66" s="88" t="n">
        <v>10</v>
      </c>
      <c r="C66" s="88" t="n">
        <v>0</v>
      </c>
      <c r="D66" s="88" t="n">
        <v>0.1</v>
      </c>
      <c r="E66" s="88" t="n">
        <v>0.6</v>
      </c>
      <c r="F66" s="88" t="s">
        <v>52</v>
      </c>
      <c r="G66" s="88" t="s">
        <v>172</v>
      </c>
      <c r="H66" s="88" t="s">
        <v>129</v>
      </c>
      <c r="I66" s="88" t="s">
        <v>49</v>
      </c>
      <c r="J66" s="88" t="n">
        <v>3</v>
      </c>
      <c r="K66" s="88" t="n">
        <v>1</v>
      </c>
      <c r="L66" s="88" t="n">
        <v>65</v>
      </c>
      <c r="M66" s="88" t="n">
        <v>6</v>
      </c>
      <c r="N66" s="88" t="n">
        <v>9</v>
      </c>
      <c r="O66" s="88" t="n">
        <v>1</v>
      </c>
      <c r="P66" s="88" t="n">
        <v>0</v>
      </c>
    </row>
    <row r="67" customFormat="false" ht="15.75" hidden="false" customHeight="true" outlineLevel="0" collapsed="false">
      <c r="A67" s="89" t="s">
        <v>173</v>
      </c>
      <c r="B67" s="90" t="n">
        <v>10</v>
      </c>
      <c r="C67" s="90" t="n">
        <v>0</v>
      </c>
      <c r="D67" s="90" t="n">
        <v>0.1</v>
      </c>
      <c r="E67" s="90" t="n">
        <v>0.6</v>
      </c>
      <c r="F67" s="90" t="s">
        <v>52</v>
      </c>
      <c r="G67" s="90" t="s">
        <v>174</v>
      </c>
      <c r="H67" s="90" t="s">
        <v>129</v>
      </c>
      <c r="I67" s="90" t="s">
        <v>49</v>
      </c>
      <c r="J67" s="90" t="n">
        <v>3</v>
      </c>
      <c r="K67" s="90" t="n">
        <v>1</v>
      </c>
      <c r="L67" s="90" t="n">
        <v>66</v>
      </c>
      <c r="M67" s="90" t="n">
        <v>6</v>
      </c>
      <c r="N67" s="90" t="n">
        <v>9</v>
      </c>
      <c r="O67" s="90" t="n">
        <v>0</v>
      </c>
      <c r="P67" s="90" t="n">
        <v>1</v>
      </c>
    </row>
    <row r="68" customFormat="false" ht="15.75" hidden="false" customHeight="true" outlineLevel="0" collapsed="false">
      <c r="A68" s="87" t="s">
        <v>175</v>
      </c>
      <c r="B68" s="88" t="n">
        <v>10</v>
      </c>
      <c r="C68" s="88" t="n">
        <v>0</v>
      </c>
      <c r="D68" s="88" t="n">
        <v>0.1</v>
      </c>
      <c r="E68" s="88" t="n">
        <v>0.7</v>
      </c>
      <c r="F68" s="88" t="s">
        <v>49</v>
      </c>
      <c r="G68" s="88" t="s">
        <v>176</v>
      </c>
      <c r="H68" s="88" t="s">
        <v>129</v>
      </c>
      <c r="I68" s="88" t="s">
        <v>49</v>
      </c>
      <c r="J68" s="88" t="n">
        <v>3</v>
      </c>
      <c r="K68" s="88" t="n">
        <v>1</v>
      </c>
      <c r="L68" s="88" t="n">
        <v>67</v>
      </c>
      <c r="M68" s="88" t="n">
        <v>10</v>
      </c>
      <c r="N68" s="88" t="n">
        <v>14</v>
      </c>
      <c r="O68" s="88" t="n">
        <v>0</v>
      </c>
      <c r="P68" s="88" t="n">
        <v>0</v>
      </c>
    </row>
    <row r="69" customFormat="false" ht="15.75" hidden="false" customHeight="true" outlineLevel="0" collapsed="false">
      <c r="A69" s="89" t="s">
        <v>177</v>
      </c>
      <c r="B69" s="90" t="n">
        <v>10</v>
      </c>
      <c r="C69" s="90" t="n">
        <v>0</v>
      </c>
      <c r="D69" s="90" t="n">
        <v>0.1</v>
      </c>
      <c r="E69" s="90" t="n">
        <v>0.7</v>
      </c>
      <c r="F69" s="90" t="s">
        <v>49</v>
      </c>
      <c r="G69" s="90" t="s">
        <v>178</v>
      </c>
      <c r="H69" s="90" t="s">
        <v>129</v>
      </c>
      <c r="I69" s="90" t="s">
        <v>49</v>
      </c>
      <c r="J69" s="90" t="n">
        <v>3</v>
      </c>
      <c r="K69" s="90" t="n">
        <v>1</v>
      </c>
      <c r="L69" s="90" t="n">
        <v>68</v>
      </c>
      <c r="M69" s="90" t="n">
        <v>10</v>
      </c>
      <c r="N69" s="90" t="n">
        <v>14</v>
      </c>
      <c r="O69" s="90" t="n">
        <v>0</v>
      </c>
      <c r="P69" s="90" t="n">
        <v>0</v>
      </c>
    </row>
    <row r="70" customFormat="false" ht="15.75" hidden="false" customHeight="true" outlineLevel="0" collapsed="false">
      <c r="A70" s="87" t="s">
        <v>179</v>
      </c>
      <c r="B70" s="88" t="n">
        <v>5</v>
      </c>
      <c r="C70" s="88" t="n">
        <v>0</v>
      </c>
      <c r="D70" s="88" t="n">
        <v>0.1</v>
      </c>
      <c r="E70" s="88" t="n">
        <v>0.7</v>
      </c>
      <c r="F70" s="88" t="s">
        <v>49</v>
      </c>
      <c r="G70" s="88" t="s">
        <v>180</v>
      </c>
      <c r="H70" s="88" t="s">
        <v>129</v>
      </c>
      <c r="I70" s="88" t="s">
        <v>49</v>
      </c>
      <c r="J70" s="88" t="n">
        <v>3</v>
      </c>
      <c r="K70" s="88" t="n">
        <v>1</v>
      </c>
      <c r="L70" s="88" t="n">
        <v>69</v>
      </c>
      <c r="M70" s="88" t="n">
        <v>10</v>
      </c>
      <c r="N70" s="88" t="n">
        <v>14</v>
      </c>
      <c r="O70" s="88" t="n">
        <v>1</v>
      </c>
      <c r="P70" s="88" t="n">
        <v>0</v>
      </c>
    </row>
    <row r="71" customFormat="false" ht="15.75" hidden="false" customHeight="true" outlineLevel="0" collapsed="false">
      <c r="A71" s="89" t="s">
        <v>181</v>
      </c>
      <c r="B71" s="90" t="n">
        <v>5</v>
      </c>
      <c r="C71" s="90" t="n">
        <v>0</v>
      </c>
      <c r="D71" s="90" t="n">
        <v>0.1</v>
      </c>
      <c r="E71" s="90" t="n">
        <v>0.7</v>
      </c>
      <c r="F71" s="90" t="s">
        <v>49</v>
      </c>
      <c r="G71" s="90" t="s">
        <v>180</v>
      </c>
      <c r="H71" s="90" t="s">
        <v>129</v>
      </c>
      <c r="I71" s="90" t="s">
        <v>49</v>
      </c>
      <c r="J71" s="90" t="n">
        <v>3</v>
      </c>
      <c r="K71" s="90" t="n">
        <v>1</v>
      </c>
      <c r="L71" s="90" t="n">
        <v>70</v>
      </c>
      <c r="M71" s="90" t="n">
        <v>10</v>
      </c>
      <c r="N71" s="90" t="n">
        <v>14</v>
      </c>
      <c r="O71" s="90" t="n">
        <v>0</v>
      </c>
      <c r="P71" s="90" t="n">
        <v>1</v>
      </c>
    </row>
    <row r="72" customFormat="false" ht="15.75" hidden="false" customHeight="true" outlineLevel="0" collapsed="false">
      <c r="A72" s="87" t="s">
        <v>182</v>
      </c>
      <c r="B72" s="88" t="n">
        <v>10</v>
      </c>
      <c r="C72" s="88" t="n">
        <v>0</v>
      </c>
      <c r="D72" s="88" t="n">
        <v>0.2</v>
      </c>
      <c r="E72" s="88" t="n">
        <v>0.9</v>
      </c>
      <c r="F72" s="88" t="s">
        <v>49</v>
      </c>
      <c r="G72" s="88" t="s">
        <v>183</v>
      </c>
      <c r="H72" s="88" t="s">
        <v>129</v>
      </c>
      <c r="I72" s="88" t="s">
        <v>49</v>
      </c>
      <c r="J72" s="88" t="n">
        <v>3</v>
      </c>
      <c r="K72" s="88" t="n">
        <v>1</v>
      </c>
      <c r="L72" s="88" t="n">
        <v>71</v>
      </c>
      <c r="M72" s="88" t="n">
        <v>15</v>
      </c>
      <c r="N72" s="88" t="n">
        <v>17</v>
      </c>
      <c r="O72" s="88" t="n">
        <v>0</v>
      </c>
      <c r="P72" s="88" t="n">
        <v>0</v>
      </c>
    </row>
    <row r="73" customFormat="false" ht="15.75" hidden="false" customHeight="true" outlineLevel="0" collapsed="false">
      <c r="A73" s="89" t="s">
        <v>184</v>
      </c>
      <c r="B73" s="90" t="n">
        <v>10</v>
      </c>
      <c r="C73" s="90" t="n">
        <v>0</v>
      </c>
      <c r="D73" s="90" t="n">
        <v>0.2</v>
      </c>
      <c r="E73" s="90" t="n">
        <v>0.9</v>
      </c>
      <c r="F73" s="90" t="s">
        <v>49</v>
      </c>
      <c r="G73" s="90" t="s">
        <v>185</v>
      </c>
      <c r="H73" s="90" t="s">
        <v>129</v>
      </c>
      <c r="I73" s="90" t="s">
        <v>49</v>
      </c>
      <c r="J73" s="90" t="n">
        <v>3</v>
      </c>
      <c r="K73" s="90" t="n">
        <v>1</v>
      </c>
      <c r="L73" s="90" t="n">
        <v>72</v>
      </c>
      <c r="M73" s="90" t="n">
        <v>15</v>
      </c>
      <c r="N73" s="90" t="n">
        <v>17</v>
      </c>
      <c r="O73" s="90" t="n">
        <v>0</v>
      </c>
      <c r="P73" s="90" t="n">
        <v>0</v>
      </c>
    </row>
    <row r="74" customFormat="false" ht="15.75" hidden="false" customHeight="true" outlineLevel="0" collapsed="false">
      <c r="A74" s="87" t="s">
        <v>186</v>
      </c>
      <c r="B74" s="88" t="n">
        <v>5</v>
      </c>
      <c r="C74" s="88" t="n">
        <v>0</v>
      </c>
      <c r="D74" s="88" t="n">
        <v>0.2</v>
      </c>
      <c r="E74" s="88" t="n">
        <v>0.9</v>
      </c>
      <c r="F74" s="88" t="s">
        <v>49</v>
      </c>
      <c r="G74" s="88" t="s">
        <v>187</v>
      </c>
      <c r="H74" s="88" t="s">
        <v>129</v>
      </c>
      <c r="I74" s="88" t="s">
        <v>49</v>
      </c>
      <c r="J74" s="88" t="n">
        <v>3</v>
      </c>
      <c r="K74" s="88" t="n">
        <v>1</v>
      </c>
      <c r="L74" s="88" t="n">
        <v>73</v>
      </c>
      <c r="M74" s="88" t="n">
        <v>15</v>
      </c>
      <c r="N74" s="88" t="n">
        <v>17</v>
      </c>
      <c r="O74" s="88" t="n">
        <v>1</v>
      </c>
      <c r="P74" s="88" t="n">
        <v>0</v>
      </c>
    </row>
    <row r="75" customFormat="false" ht="15.75" hidden="false" customHeight="true" outlineLevel="0" collapsed="false">
      <c r="A75" s="89" t="s">
        <v>188</v>
      </c>
      <c r="B75" s="90" t="n">
        <v>5</v>
      </c>
      <c r="C75" s="90" t="n">
        <v>0</v>
      </c>
      <c r="D75" s="90" t="n">
        <v>0.2</v>
      </c>
      <c r="E75" s="90" t="n">
        <v>0.9</v>
      </c>
      <c r="F75" s="90" t="s">
        <v>49</v>
      </c>
      <c r="G75" s="90" t="s">
        <v>189</v>
      </c>
      <c r="H75" s="90" t="s">
        <v>129</v>
      </c>
      <c r="I75" s="90" t="s">
        <v>49</v>
      </c>
      <c r="J75" s="90" t="n">
        <v>3</v>
      </c>
      <c r="K75" s="90" t="n">
        <v>1</v>
      </c>
      <c r="L75" s="90" t="n">
        <v>74</v>
      </c>
      <c r="M75" s="90" t="n">
        <v>15</v>
      </c>
      <c r="N75" s="90" t="n">
        <v>17</v>
      </c>
      <c r="O75" s="90" t="n">
        <v>0</v>
      </c>
      <c r="P75" s="90" t="n">
        <v>1</v>
      </c>
    </row>
    <row r="76" customFormat="false" ht="15.75" hidden="false" customHeight="true" outlineLevel="0" collapsed="false">
      <c r="A76" s="87" t="s">
        <v>190</v>
      </c>
      <c r="B76" s="88" t="n">
        <v>5</v>
      </c>
      <c r="C76" s="88" t="n">
        <v>0</v>
      </c>
      <c r="D76" s="88" t="n">
        <v>0.2</v>
      </c>
      <c r="E76" s="88" t="n">
        <v>0.9</v>
      </c>
      <c r="F76" s="88" t="s">
        <v>49</v>
      </c>
      <c r="G76" s="88" t="s">
        <v>191</v>
      </c>
      <c r="H76" s="88" t="s">
        <v>129</v>
      </c>
      <c r="I76" s="88" t="s">
        <v>49</v>
      </c>
      <c r="J76" s="88" t="n">
        <v>3</v>
      </c>
      <c r="K76" s="88" t="n">
        <v>1</v>
      </c>
      <c r="L76" s="88" t="n">
        <v>75</v>
      </c>
      <c r="M76" s="88" t="n">
        <v>10</v>
      </c>
      <c r="N76" s="88" t="n">
        <v>17</v>
      </c>
      <c r="O76" s="88" t="n">
        <v>1</v>
      </c>
      <c r="P76" s="88" t="n">
        <v>0</v>
      </c>
    </row>
    <row r="77" customFormat="false" ht="15.75" hidden="false" customHeight="true" outlineLevel="0" collapsed="false">
      <c r="A77" s="89" t="s">
        <v>192</v>
      </c>
      <c r="B77" s="90" t="n">
        <v>10</v>
      </c>
      <c r="C77" s="90" t="n">
        <v>0</v>
      </c>
      <c r="D77" s="90" t="n">
        <v>0.3</v>
      </c>
      <c r="E77" s="90" t="n">
        <v>1</v>
      </c>
      <c r="F77" s="90" t="s">
        <v>52</v>
      </c>
      <c r="G77" s="90" t="s">
        <v>193</v>
      </c>
      <c r="H77" s="90" t="s">
        <v>129</v>
      </c>
      <c r="I77" s="90" t="s">
        <v>49</v>
      </c>
      <c r="J77" s="90" t="n">
        <v>3</v>
      </c>
      <c r="K77" s="90" t="n">
        <v>1</v>
      </c>
      <c r="L77" s="90" t="n">
        <v>76</v>
      </c>
      <c r="M77" s="90" t="n">
        <v>16</v>
      </c>
      <c r="N77" s="90" t="n">
        <v>49</v>
      </c>
      <c r="O77" s="90" t="n">
        <v>0</v>
      </c>
      <c r="P77" s="90" t="n">
        <v>0</v>
      </c>
    </row>
    <row r="78" customFormat="false" ht="15.75" hidden="false" customHeight="true" outlineLevel="0" collapsed="false">
      <c r="A78" s="87" t="s">
        <v>194</v>
      </c>
      <c r="B78" s="88" t="n">
        <v>10</v>
      </c>
      <c r="C78" s="88" t="n">
        <v>0</v>
      </c>
      <c r="D78" s="88" t="n">
        <v>0.3</v>
      </c>
      <c r="E78" s="88" t="n">
        <v>1</v>
      </c>
      <c r="F78" s="88" t="s">
        <v>52</v>
      </c>
      <c r="G78" s="88" t="s">
        <v>195</v>
      </c>
      <c r="H78" s="88" t="s">
        <v>129</v>
      </c>
      <c r="I78" s="88" t="s">
        <v>49</v>
      </c>
      <c r="J78" s="88" t="n">
        <v>3</v>
      </c>
      <c r="K78" s="88" t="n">
        <v>1</v>
      </c>
      <c r="L78" s="88" t="n">
        <v>77</v>
      </c>
      <c r="M78" s="88" t="n">
        <v>18</v>
      </c>
      <c r="N78" s="88" t="n">
        <v>49</v>
      </c>
      <c r="O78" s="88" t="n">
        <v>0</v>
      </c>
      <c r="P78" s="88" t="n">
        <v>0</v>
      </c>
    </row>
    <row r="79" customFormat="false" ht="15.75" hidden="false" customHeight="true" outlineLevel="0" collapsed="false">
      <c r="A79" s="89" t="s">
        <v>196</v>
      </c>
      <c r="B79" s="90" t="n">
        <v>5</v>
      </c>
      <c r="C79" s="90" t="n">
        <v>0</v>
      </c>
      <c r="D79" s="90" t="n">
        <v>0.3</v>
      </c>
      <c r="E79" s="90" t="n">
        <v>1</v>
      </c>
      <c r="F79" s="90" t="s">
        <v>52</v>
      </c>
      <c r="G79" s="90" t="s">
        <v>197</v>
      </c>
      <c r="H79" s="90" t="s">
        <v>129</v>
      </c>
      <c r="I79" s="90" t="s">
        <v>49</v>
      </c>
      <c r="J79" s="90" t="n">
        <v>3</v>
      </c>
      <c r="K79" s="90" t="n">
        <v>1</v>
      </c>
      <c r="L79" s="90" t="n">
        <v>78</v>
      </c>
      <c r="M79" s="90" t="n">
        <v>18</v>
      </c>
      <c r="N79" s="90" t="n">
        <v>1000</v>
      </c>
      <c r="O79" s="90" t="n">
        <v>1</v>
      </c>
      <c r="P79" s="90" t="n">
        <v>0</v>
      </c>
    </row>
    <row r="80" customFormat="false" ht="15.75" hidden="false" customHeight="true" outlineLevel="0" collapsed="false">
      <c r="A80" s="87" t="s">
        <v>198</v>
      </c>
      <c r="B80" s="88" t="n">
        <v>5</v>
      </c>
      <c r="C80" s="88" t="n">
        <v>0</v>
      </c>
      <c r="D80" s="88" t="n">
        <v>0.3</v>
      </c>
      <c r="E80" s="88" t="n">
        <v>1</v>
      </c>
      <c r="F80" s="88" t="s">
        <v>52</v>
      </c>
      <c r="G80" s="88" t="s">
        <v>199</v>
      </c>
      <c r="H80" s="88" t="s">
        <v>129</v>
      </c>
      <c r="I80" s="88" t="s">
        <v>49</v>
      </c>
      <c r="J80" s="88" t="n">
        <v>3</v>
      </c>
      <c r="K80" s="88" t="n">
        <v>1</v>
      </c>
      <c r="L80" s="88" t="n">
        <v>79</v>
      </c>
      <c r="M80" s="88" t="n">
        <v>15</v>
      </c>
      <c r="N80" s="88" t="n">
        <v>1000</v>
      </c>
      <c r="O80" s="88" t="n">
        <v>1</v>
      </c>
      <c r="P80" s="88" t="n">
        <v>0</v>
      </c>
    </row>
    <row r="81" customFormat="false" ht="15.75" hidden="false" customHeight="true" outlineLevel="0" collapsed="false">
      <c r="A81" s="89" t="s">
        <v>200</v>
      </c>
      <c r="B81" s="90" t="n">
        <v>5</v>
      </c>
      <c r="C81" s="90" t="n">
        <v>0</v>
      </c>
      <c r="D81" s="90" t="n">
        <v>0.3</v>
      </c>
      <c r="E81" s="90" t="n">
        <v>1</v>
      </c>
      <c r="F81" s="90" t="s">
        <v>52</v>
      </c>
      <c r="G81" s="90" t="s">
        <v>197</v>
      </c>
      <c r="H81" s="90" t="s">
        <v>129</v>
      </c>
      <c r="I81" s="90" t="s">
        <v>49</v>
      </c>
      <c r="J81" s="90" t="n">
        <v>3</v>
      </c>
      <c r="K81" s="90" t="n">
        <v>1</v>
      </c>
      <c r="L81" s="90" t="n">
        <v>80</v>
      </c>
      <c r="M81" s="90" t="n">
        <v>18</v>
      </c>
      <c r="N81" s="90" t="n">
        <v>1000</v>
      </c>
      <c r="O81" s="90" t="n">
        <v>0</v>
      </c>
      <c r="P81" s="90" t="n">
        <v>1</v>
      </c>
    </row>
    <row r="82" customFormat="false" ht="15.75" hidden="false" customHeight="true" outlineLevel="0" collapsed="false">
      <c r="A82" s="87" t="s">
        <v>201</v>
      </c>
      <c r="B82" s="88" t="n">
        <v>10</v>
      </c>
      <c r="C82" s="88" t="n">
        <v>0</v>
      </c>
      <c r="D82" s="88" t="n">
        <v>0.2</v>
      </c>
      <c r="E82" s="88" t="n">
        <v>0.7</v>
      </c>
      <c r="F82" s="88" t="s">
        <v>52</v>
      </c>
      <c r="G82" s="88" t="s">
        <v>202</v>
      </c>
      <c r="H82" s="88" t="s">
        <v>129</v>
      </c>
      <c r="I82" s="88" t="s">
        <v>49</v>
      </c>
      <c r="J82" s="88" t="n">
        <v>3</v>
      </c>
      <c r="K82" s="88" t="n">
        <v>1</v>
      </c>
      <c r="L82" s="88" t="n">
        <v>81</v>
      </c>
      <c r="M82" s="88" t="n">
        <v>40</v>
      </c>
      <c r="N82" s="88" t="n">
        <v>49</v>
      </c>
      <c r="O82" s="88" t="n">
        <v>0</v>
      </c>
      <c r="P82" s="88" t="n">
        <v>0</v>
      </c>
    </row>
    <row r="83" customFormat="false" ht="15.75" hidden="false" customHeight="true" outlineLevel="0" collapsed="false">
      <c r="A83" s="89" t="s">
        <v>203</v>
      </c>
      <c r="B83" s="90" t="n">
        <v>10</v>
      </c>
      <c r="C83" s="90" t="n">
        <v>0</v>
      </c>
      <c r="D83" s="90" t="n">
        <v>0.2</v>
      </c>
      <c r="E83" s="90" t="n">
        <v>0.7</v>
      </c>
      <c r="F83" s="90" t="s">
        <v>52</v>
      </c>
      <c r="G83" s="90" t="s">
        <v>204</v>
      </c>
      <c r="H83" s="90" t="s">
        <v>129</v>
      </c>
      <c r="I83" s="90" t="s">
        <v>49</v>
      </c>
      <c r="J83" s="90" t="n">
        <v>3</v>
      </c>
      <c r="K83" s="90" t="n">
        <v>1</v>
      </c>
      <c r="L83" s="90" t="n">
        <v>82</v>
      </c>
      <c r="M83" s="90" t="n">
        <v>40</v>
      </c>
      <c r="N83" s="90" t="n">
        <v>49</v>
      </c>
      <c r="O83" s="90" t="n">
        <v>0</v>
      </c>
      <c r="P83" s="90" t="n">
        <v>0</v>
      </c>
    </row>
    <row r="84" customFormat="false" ht="15.75" hidden="false" customHeight="true" outlineLevel="0" collapsed="false">
      <c r="A84" s="87" t="s">
        <v>205</v>
      </c>
      <c r="B84" s="88" t="n">
        <v>10</v>
      </c>
      <c r="C84" s="88" t="n">
        <v>0</v>
      </c>
      <c r="D84" s="88" t="n">
        <v>0.2</v>
      </c>
      <c r="E84" s="88" t="n">
        <v>1</v>
      </c>
      <c r="F84" s="88" t="s">
        <v>52</v>
      </c>
      <c r="G84" s="88" t="s">
        <v>206</v>
      </c>
      <c r="H84" s="88" t="s">
        <v>129</v>
      </c>
      <c r="I84" s="88" t="s">
        <v>49</v>
      </c>
      <c r="J84" s="88" t="n">
        <v>3</v>
      </c>
      <c r="K84" s="88" t="n">
        <v>1</v>
      </c>
      <c r="L84" s="88" t="n">
        <v>83</v>
      </c>
      <c r="M84" s="88" t="n">
        <v>50</v>
      </c>
      <c r="N84" s="88" t="n">
        <v>1000</v>
      </c>
      <c r="O84" s="88" t="n">
        <v>0</v>
      </c>
      <c r="P84" s="88" t="n">
        <v>0</v>
      </c>
    </row>
    <row r="85" customFormat="false" ht="15.75" hidden="false" customHeight="true" outlineLevel="0" collapsed="false">
      <c r="A85" s="91" t="s">
        <v>207</v>
      </c>
      <c r="B85" s="92" t="n">
        <v>10</v>
      </c>
      <c r="C85" s="92" t="n">
        <v>0</v>
      </c>
      <c r="D85" s="92" t="n">
        <v>0.2</v>
      </c>
      <c r="E85" s="92" t="n">
        <v>1</v>
      </c>
      <c r="F85" s="92" t="s">
        <v>52</v>
      </c>
      <c r="G85" s="92" t="s">
        <v>208</v>
      </c>
      <c r="H85" s="92" t="s">
        <v>129</v>
      </c>
      <c r="I85" s="92" t="s">
        <v>49</v>
      </c>
      <c r="J85" s="92" t="n">
        <v>3</v>
      </c>
      <c r="K85" s="92" t="n">
        <v>1</v>
      </c>
      <c r="L85" s="92" t="n">
        <v>84</v>
      </c>
      <c r="M85" s="92" t="n">
        <v>50</v>
      </c>
      <c r="N85" s="92" t="n">
        <v>1000</v>
      </c>
      <c r="O85" s="92" t="n">
        <v>0</v>
      </c>
      <c r="P85" s="92" t="n">
        <v>0</v>
      </c>
    </row>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sheetData>
  <sheetProtection algorithmName="SHA-512" hashValue="AnkXDRbhT8o+KJydzAr+BLT8hSqmWOv+H67GhtMp1v5BwSZzd2gRQO/CBZ2+opXUdQhgQQ9ghbKggTwmo/CNfg==" saltValue="y6CBns9qgupfwu32APNFwg==" spinCount="100000" sheet="true" objects="true" scenarios="true"/>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001"/>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selection pane="topLeft" activeCell="B3" activeCellId="0" sqref="B3"/>
    </sheetView>
  </sheetViews>
  <sheetFormatPr defaultColWidth="14.42578125" defaultRowHeight="15" zeroHeight="false" outlineLevelRow="0" outlineLevelCol="0"/>
  <cols>
    <col collapsed="false" customWidth="true" hidden="false" outlineLevel="0" max="1" min="1" style="0" width="52.29"/>
    <col collapsed="false" customWidth="true" hidden="false" outlineLevel="0" max="2" min="2" style="0" width="17.71"/>
    <col collapsed="false" customWidth="true" hidden="false" outlineLevel="0" max="26" min="3" style="0" width="8.86"/>
  </cols>
  <sheetData>
    <row r="1" customFormat="false" ht="27.75" hidden="false" customHeight="true" outlineLevel="0" collapsed="false">
      <c r="A1" s="93" t="s">
        <v>32</v>
      </c>
      <c r="B1" s="93" t="s">
        <v>209</v>
      </c>
    </row>
    <row r="2" customFormat="false" ht="15.75" hidden="false" customHeight="false" outlineLevel="0" collapsed="false">
      <c r="A2" s="94" t="s">
        <v>210</v>
      </c>
      <c r="B2" s="95" t="s">
        <v>211</v>
      </c>
    </row>
    <row r="3" customFormat="false" ht="15.75" hidden="false" customHeight="false" outlineLevel="0" collapsed="false">
      <c r="A3" s="96" t="s">
        <v>212</v>
      </c>
      <c r="B3" s="97" t="s">
        <v>213</v>
      </c>
    </row>
    <row r="4" customFormat="false" ht="15.75" hidden="false" customHeight="false" outlineLevel="0" collapsed="false">
      <c r="A4" s="94" t="s">
        <v>214</v>
      </c>
      <c r="B4" s="95" t="s">
        <v>215</v>
      </c>
    </row>
    <row r="5" customFormat="false" ht="15.75" hidden="false" customHeight="false" outlineLevel="0" collapsed="false">
      <c r="A5" s="96" t="s">
        <v>216</v>
      </c>
      <c r="B5" s="97" t="s">
        <v>217</v>
      </c>
    </row>
    <row r="6" customFormat="false" ht="15.75" hidden="false" customHeight="false" outlineLevel="0" collapsed="false">
      <c r="A6" s="94" t="s">
        <v>218</v>
      </c>
      <c r="B6" s="95" t="s">
        <v>219</v>
      </c>
    </row>
    <row r="7" customFormat="false" ht="15.75" hidden="false" customHeight="false" outlineLevel="0" collapsed="false">
      <c r="A7" s="96" t="s">
        <v>220</v>
      </c>
      <c r="B7" s="97" t="s">
        <v>221</v>
      </c>
    </row>
    <row r="8" customFormat="false" ht="15.75" hidden="false" customHeight="false" outlineLevel="0" collapsed="false">
      <c r="A8" s="94" t="s">
        <v>222</v>
      </c>
      <c r="B8" s="95" t="s">
        <v>223</v>
      </c>
    </row>
    <row r="9" customFormat="false" ht="15.75" hidden="false" customHeight="false" outlineLevel="0" collapsed="false">
      <c r="A9" s="96" t="s">
        <v>224</v>
      </c>
      <c r="B9" s="97" t="s">
        <v>225</v>
      </c>
    </row>
    <row r="10" customFormat="false" ht="15.75" hidden="false" customHeight="false" outlineLevel="0" collapsed="false">
      <c r="A10" s="94" t="s">
        <v>226</v>
      </c>
      <c r="B10" s="95" t="s">
        <v>227</v>
      </c>
    </row>
    <row r="11" customFormat="false" ht="15.75" hidden="false" customHeight="false" outlineLevel="0" collapsed="false">
      <c r="A11" s="96" t="s">
        <v>228</v>
      </c>
      <c r="B11" s="97" t="s">
        <v>229</v>
      </c>
    </row>
    <row r="12" customFormat="false" ht="15.75" hidden="false" customHeight="false" outlineLevel="0" collapsed="false">
      <c r="A12" s="94" t="s">
        <v>230</v>
      </c>
      <c r="B12" s="95" t="s">
        <v>231</v>
      </c>
    </row>
    <row r="13" customFormat="false" ht="15.75" hidden="false" customHeight="false" outlineLevel="0" collapsed="false">
      <c r="A13" s="96" t="s">
        <v>232</v>
      </c>
      <c r="B13" s="97" t="s">
        <v>152</v>
      </c>
    </row>
    <row r="14" customFormat="false" ht="15.75" hidden="false" customHeight="false" outlineLevel="0" collapsed="false">
      <c r="A14" s="94" t="s">
        <v>233</v>
      </c>
      <c r="B14" s="95" t="s">
        <v>234</v>
      </c>
    </row>
    <row r="15" customFormat="false" ht="15.75" hidden="false" customHeight="false" outlineLevel="0" collapsed="false">
      <c r="A15" s="96" t="s">
        <v>235</v>
      </c>
      <c r="B15" s="97" t="s">
        <v>236</v>
      </c>
    </row>
    <row r="16" customFormat="false" ht="15.75" hidden="false" customHeight="false" outlineLevel="0" collapsed="false">
      <c r="A16" s="94" t="s">
        <v>237</v>
      </c>
      <c r="B16" s="95" t="s">
        <v>238</v>
      </c>
    </row>
    <row r="17" customFormat="false" ht="15.75" hidden="false" customHeight="false" outlineLevel="0" collapsed="false">
      <c r="A17" s="96" t="s">
        <v>239</v>
      </c>
      <c r="B17" s="97" t="s">
        <v>240</v>
      </c>
    </row>
    <row r="18" customFormat="false" ht="15.75" hidden="false" customHeight="false" outlineLevel="0" collapsed="false">
      <c r="A18" s="94" t="s">
        <v>241</v>
      </c>
      <c r="B18" s="95" t="s">
        <v>242</v>
      </c>
    </row>
    <row r="19" customFormat="false" ht="15.75" hidden="false" customHeight="false" outlineLevel="0" collapsed="false">
      <c r="A19" s="96" t="s">
        <v>243</v>
      </c>
      <c r="B19" s="97" t="s">
        <v>244</v>
      </c>
    </row>
    <row r="20" customFormat="false" ht="15.75" hidden="false" customHeight="false" outlineLevel="0" collapsed="false">
      <c r="A20" s="94" t="s">
        <v>245</v>
      </c>
      <c r="B20" s="95" t="s">
        <v>246</v>
      </c>
    </row>
    <row r="21" customFormat="false" ht="15.75" hidden="false" customHeight="false" outlineLevel="0" collapsed="false">
      <c r="A21" s="96" t="s">
        <v>247</v>
      </c>
      <c r="B21" s="97" t="s">
        <v>248</v>
      </c>
    </row>
    <row r="22" customFormat="false" ht="15.75" hidden="false" customHeight="true" outlineLevel="0" collapsed="false">
      <c r="A22" s="94" t="s">
        <v>249</v>
      </c>
      <c r="B22" s="95" t="s">
        <v>250</v>
      </c>
    </row>
    <row r="23" customFormat="false" ht="15.75" hidden="false" customHeight="true" outlineLevel="0" collapsed="false">
      <c r="A23" s="96" t="s">
        <v>251</v>
      </c>
      <c r="B23" s="97" t="s">
        <v>252</v>
      </c>
    </row>
    <row r="24" customFormat="false" ht="15.75" hidden="false" customHeight="true" outlineLevel="0" collapsed="false">
      <c r="A24" s="94" t="s">
        <v>253</v>
      </c>
      <c r="B24" s="95" t="s">
        <v>254</v>
      </c>
    </row>
    <row r="25" customFormat="false" ht="15.75" hidden="false" customHeight="true" outlineLevel="0" collapsed="false">
      <c r="A25" s="96" t="s">
        <v>255</v>
      </c>
      <c r="B25" s="97" t="s">
        <v>256</v>
      </c>
    </row>
    <row r="26" customFormat="false" ht="15.75" hidden="false" customHeight="true" outlineLevel="0" collapsed="false">
      <c r="A26" s="94" t="s">
        <v>257</v>
      </c>
      <c r="B26" s="95" t="s">
        <v>258</v>
      </c>
    </row>
    <row r="27" customFormat="false" ht="15.75" hidden="false" customHeight="true" outlineLevel="0" collapsed="false">
      <c r="A27" s="96" t="s">
        <v>259</v>
      </c>
      <c r="B27" s="97" t="s">
        <v>260</v>
      </c>
    </row>
    <row r="28" customFormat="false" ht="15.75" hidden="false" customHeight="true" outlineLevel="0" collapsed="false">
      <c r="A28" s="94" t="s">
        <v>261</v>
      </c>
      <c r="B28" s="95" t="s">
        <v>262</v>
      </c>
    </row>
    <row r="29" customFormat="false" ht="15.75" hidden="false" customHeight="true" outlineLevel="0" collapsed="false">
      <c r="A29" s="96" t="s">
        <v>263</v>
      </c>
      <c r="B29" s="97" t="s">
        <v>264</v>
      </c>
    </row>
    <row r="30" customFormat="false" ht="15.75" hidden="false" customHeight="true" outlineLevel="0" collapsed="false">
      <c r="A30" s="94" t="s">
        <v>265</v>
      </c>
      <c r="B30" s="95" t="s">
        <v>266</v>
      </c>
    </row>
    <row r="31" customFormat="false" ht="15.75" hidden="false" customHeight="true" outlineLevel="0" collapsed="false">
      <c r="A31" s="96" t="s">
        <v>267</v>
      </c>
      <c r="B31" s="97" t="s">
        <v>268</v>
      </c>
    </row>
    <row r="32" customFormat="false" ht="15.75" hidden="false" customHeight="true" outlineLevel="0" collapsed="false">
      <c r="A32" s="94" t="s">
        <v>269</v>
      </c>
      <c r="B32" s="95" t="s">
        <v>270</v>
      </c>
    </row>
    <row r="33" customFormat="false" ht="15.75" hidden="false" customHeight="true" outlineLevel="0" collapsed="false">
      <c r="A33" s="96" t="s">
        <v>271</v>
      </c>
      <c r="B33" s="97" t="s">
        <v>272</v>
      </c>
    </row>
    <row r="34" customFormat="false" ht="15.75" hidden="false" customHeight="true" outlineLevel="0" collapsed="false">
      <c r="A34" s="94" t="s">
        <v>273</v>
      </c>
      <c r="B34" s="95" t="s">
        <v>274</v>
      </c>
    </row>
    <row r="35" customFormat="false" ht="15.75" hidden="false" customHeight="true" outlineLevel="0" collapsed="false">
      <c r="A35" s="96" t="s">
        <v>275</v>
      </c>
      <c r="B35" s="97" t="s">
        <v>276</v>
      </c>
    </row>
    <row r="36" customFormat="false" ht="15.75" hidden="false" customHeight="true" outlineLevel="0" collapsed="false">
      <c r="A36" s="94" t="s">
        <v>277</v>
      </c>
      <c r="B36" s="95" t="s">
        <v>278</v>
      </c>
    </row>
    <row r="37" customFormat="false" ht="15.75" hidden="false" customHeight="true" outlineLevel="0" collapsed="false">
      <c r="A37" s="96" t="s">
        <v>279</v>
      </c>
      <c r="B37" s="97" t="s">
        <v>280</v>
      </c>
    </row>
    <row r="38" customFormat="false" ht="15.75" hidden="false" customHeight="true" outlineLevel="0" collapsed="false">
      <c r="A38" s="94" t="s">
        <v>281</v>
      </c>
      <c r="B38" s="95" t="s">
        <v>282</v>
      </c>
    </row>
    <row r="39" customFormat="false" ht="15.75" hidden="false" customHeight="true" outlineLevel="0" collapsed="false">
      <c r="A39" s="96" t="s">
        <v>283</v>
      </c>
      <c r="B39" s="97" t="s">
        <v>284</v>
      </c>
    </row>
    <row r="40" customFormat="false" ht="15.75" hidden="false" customHeight="true" outlineLevel="0" collapsed="false">
      <c r="A40" s="94" t="s">
        <v>285</v>
      </c>
      <c r="B40" s="95" t="s">
        <v>286</v>
      </c>
    </row>
    <row r="41" customFormat="false" ht="15.75" hidden="false" customHeight="true" outlineLevel="0" collapsed="false">
      <c r="A41" s="96" t="s">
        <v>287</v>
      </c>
      <c r="B41" s="97" t="s">
        <v>288</v>
      </c>
    </row>
    <row r="42" customFormat="false" ht="15.75" hidden="false" customHeight="true" outlineLevel="0" collapsed="false">
      <c r="A42" s="94" t="s">
        <v>289</v>
      </c>
      <c r="B42" s="95" t="s">
        <v>290</v>
      </c>
    </row>
    <row r="43" customFormat="false" ht="15.75" hidden="false" customHeight="true" outlineLevel="0" collapsed="false">
      <c r="A43" s="96" t="s">
        <v>291</v>
      </c>
      <c r="B43" s="97" t="s">
        <v>292</v>
      </c>
    </row>
    <row r="44" customFormat="false" ht="15.75" hidden="false" customHeight="true" outlineLevel="0" collapsed="false">
      <c r="A44" s="94" t="s">
        <v>293</v>
      </c>
      <c r="B44" s="95" t="s">
        <v>294</v>
      </c>
    </row>
    <row r="45" customFormat="false" ht="15.75" hidden="false" customHeight="true" outlineLevel="0" collapsed="false">
      <c r="A45" s="96" t="s">
        <v>295</v>
      </c>
      <c r="B45" s="97" t="s">
        <v>296</v>
      </c>
    </row>
    <row r="46" customFormat="false" ht="15.75" hidden="false" customHeight="true" outlineLevel="0" collapsed="false">
      <c r="A46" s="94" t="s">
        <v>297</v>
      </c>
      <c r="B46" s="95" t="s">
        <v>298</v>
      </c>
    </row>
    <row r="47" customFormat="false" ht="15.75" hidden="false" customHeight="true" outlineLevel="0" collapsed="false">
      <c r="A47" s="96" t="s">
        <v>299</v>
      </c>
      <c r="B47" s="97" t="s">
        <v>300</v>
      </c>
    </row>
    <row r="48" customFormat="false" ht="15.75" hidden="false" customHeight="true" outlineLevel="0" collapsed="false">
      <c r="A48" s="94" t="s">
        <v>301</v>
      </c>
      <c r="B48" s="95" t="s">
        <v>302</v>
      </c>
    </row>
    <row r="49" customFormat="false" ht="15.75" hidden="false" customHeight="true" outlineLevel="0" collapsed="false">
      <c r="A49" s="96" t="s">
        <v>303</v>
      </c>
      <c r="B49" s="97" t="s">
        <v>304</v>
      </c>
    </row>
    <row r="50" customFormat="false" ht="15.75" hidden="false" customHeight="true" outlineLevel="0" collapsed="false">
      <c r="A50" s="94" t="s">
        <v>305</v>
      </c>
      <c r="B50" s="95" t="s">
        <v>306</v>
      </c>
    </row>
    <row r="51" customFormat="false" ht="15.75" hidden="false" customHeight="true" outlineLevel="0" collapsed="false">
      <c r="A51" s="96" t="s">
        <v>307</v>
      </c>
      <c r="B51" s="97" t="s">
        <v>308</v>
      </c>
    </row>
    <row r="52" customFormat="false" ht="15.75" hidden="false" customHeight="true" outlineLevel="0" collapsed="false">
      <c r="A52" s="94" t="s">
        <v>309</v>
      </c>
      <c r="B52" s="95" t="s">
        <v>310</v>
      </c>
    </row>
    <row r="53" customFormat="false" ht="15.75" hidden="false" customHeight="true" outlineLevel="0" collapsed="false">
      <c r="A53" s="96" t="s">
        <v>311</v>
      </c>
      <c r="B53" s="97" t="s">
        <v>312</v>
      </c>
    </row>
    <row r="54" customFormat="false" ht="15.75" hidden="false" customHeight="true" outlineLevel="0" collapsed="false">
      <c r="A54" s="94" t="s">
        <v>313</v>
      </c>
      <c r="B54" s="95" t="s">
        <v>314</v>
      </c>
    </row>
    <row r="55" customFormat="false" ht="15.75" hidden="false" customHeight="true" outlineLevel="0" collapsed="false">
      <c r="A55" s="96" t="s">
        <v>315</v>
      </c>
      <c r="B55" s="97" t="s">
        <v>316</v>
      </c>
    </row>
    <row r="56" customFormat="false" ht="15.75" hidden="false" customHeight="true" outlineLevel="0" collapsed="false">
      <c r="A56" s="94" t="s">
        <v>317</v>
      </c>
      <c r="B56" s="95" t="s">
        <v>318</v>
      </c>
    </row>
    <row r="57" customFormat="false" ht="15.75" hidden="false" customHeight="true" outlineLevel="0" collapsed="false">
      <c r="A57" s="96" t="s">
        <v>319</v>
      </c>
      <c r="B57" s="97" t="s">
        <v>320</v>
      </c>
    </row>
    <row r="58" customFormat="false" ht="15.75" hidden="false" customHeight="true" outlineLevel="0" collapsed="false">
      <c r="A58" s="94" t="s">
        <v>321</v>
      </c>
      <c r="B58" s="95" t="s">
        <v>322</v>
      </c>
    </row>
    <row r="59" customFormat="false" ht="15.75" hidden="false" customHeight="true" outlineLevel="0" collapsed="false">
      <c r="A59" s="96" t="s">
        <v>323</v>
      </c>
      <c r="B59" s="97" t="s">
        <v>324</v>
      </c>
    </row>
    <row r="60" customFormat="false" ht="15.75" hidden="false" customHeight="true" outlineLevel="0" collapsed="false">
      <c r="A60" s="94" t="s">
        <v>325</v>
      </c>
      <c r="B60" s="95" t="s">
        <v>326</v>
      </c>
    </row>
    <row r="61" customFormat="false" ht="15.75" hidden="false" customHeight="true" outlineLevel="0" collapsed="false">
      <c r="A61" s="96" t="s">
        <v>327</v>
      </c>
      <c r="B61" s="97" t="s">
        <v>328</v>
      </c>
    </row>
    <row r="62" customFormat="false" ht="15.75" hidden="false" customHeight="true" outlineLevel="0" collapsed="false">
      <c r="A62" s="94" t="s">
        <v>329</v>
      </c>
      <c r="B62" s="95" t="s">
        <v>330</v>
      </c>
    </row>
    <row r="63" customFormat="false" ht="15.75" hidden="false" customHeight="true" outlineLevel="0" collapsed="false">
      <c r="A63" s="96" t="s">
        <v>331</v>
      </c>
      <c r="B63" s="97" t="s">
        <v>332</v>
      </c>
    </row>
    <row r="64" customFormat="false" ht="15.75" hidden="false" customHeight="true" outlineLevel="0" collapsed="false">
      <c r="A64" s="94" t="s">
        <v>333</v>
      </c>
      <c r="B64" s="95" t="s">
        <v>334</v>
      </c>
    </row>
    <row r="65" customFormat="false" ht="15.75" hidden="false" customHeight="true" outlineLevel="0" collapsed="false">
      <c r="A65" s="96" t="s">
        <v>335</v>
      </c>
      <c r="B65" s="97" t="s">
        <v>336</v>
      </c>
    </row>
    <row r="66" customFormat="false" ht="15.75" hidden="false" customHeight="true" outlineLevel="0" collapsed="false">
      <c r="A66" s="94" t="s">
        <v>337</v>
      </c>
      <c r="B66" s="95" t="s">
        <v>338</v>
      </c>
    </row>
    <row r="67" customFormat="false" ht="15.75" hidden="false" customHeight="true" outlineLevel="0" collapsed="false">
      <c r="A67" s="96" t="s">
        <v>339</v>
      </c>
      <c r="B67" s="97" t="s">
        <v>340</v>
      </c>
    </row>
    <row r="68" customFormat="false" ht="15.75" hidden="false" customHeight="true" outlineLevel="0" collapsed="false">
      <c r="A68" s="94" t="s">
        <v>341</v>
      </c>
      <c r="B68" s="95" t="s">
        <v>342</v>
      </c>
    </row>
    <row r="69" customFormat="false" ht="15.75" hidden="false" customHeight="true" outlineLevel="0" collapsed="false">
      <c r="A69" s="96" t="s">
        <v>343</v>
      </c>
      <c r="B69" s="97" t="s">
        <v>344</v>
      </c>
    </row>
    <row r="70" customFormat="false" ht="15.75" hidden="false" customHeight="true" outlineLevel="0" collapsed="false">
      <c r="A70" s="94" t="s">
        <v>345</v>
      </c>
      <c r="B70" s="95" t="s">
        <v>346</v>
      </c>
    </row>
    <row r="71" customFormat="false" ht="15.75" hidden="false" customHeight="true" outlineLevel="0" collapsed="false">
      <c r="A71" s="96" t="s">
        <v>347</v>
      </c>
      <c r="B71" s="97" t="s">
        <v>348</v>
      </c>
    </row>
    <row r="72" customFormat="false" ht="15.75" hidden="false" customHeight="true" outlineLevel="0" collapsed="false">
      <c r="A72" s="94" t="s">
        <v>349</v>
      </c>
      <c r="B72" s="95" t="s">
        <v>350</v>
      </c>
    </row>
    <row r="73" customFormat="false" ht="15.75" hidden="false" customHeight="true" outlineLevel="0" collapsed="false">
      <c r="A73" s="96" t="s">
        <v>351</v>
      </c>
      <c r="B73" s="97" t="s">
        <v>352</v>
      </c>
    </row>
    <row r="74" customFormat="false" ht="15.75" hidden="false" customHeight="true" outlineLevel="0" collapsed="false">
      <c r="A74" s="94" t="s">
        <v>353</v>
      </c>
      <c r="B74" s="95" t="s">
        <v>354</v>
      </c>
    </row>
    <row r="75" customFormat="false" ht="15.75" hidden="false" customHeight="true" outlineLevel="0" collapsed="false">
      <c r="A75" s="96" t="s">
        <v>355</v>
      </c>
      <c r="B75" s="97" t="s">
        <v>356</v>
      </c>
    </row>
    <row r="76" customFormat="false" ht="15.75" hidden="false" customHeight="true" outlineLevel="0" collapsed="false">
      <c r="A76" s="94" t="s">
        <v>357</v>
      </c>
      <c r="B76" s="95" t="s">
        <v>358</v>
      </c>
    </row>
    <row r="77" customFormat="false" ht="15.75" hidden="false" customHeight="true" outlineLevel="0" collapsed="false">
      <c r="A77" s="96" t="s">
        <v>359</v>
      </c>
      <c r="B77" s="97" t="s">
        <v>360</v>
      </c>
    </row>
    <row r="78" customFormat="false" ht="15.75" hidden="false" customHeight="true" outlineLevel="0" collapsed="false">
      <c r="A78" s="94" t="s">
        <v>361</v>
      </c>
      <c r="B78" s="95" t="s">
        <v>362</v>
      </c>
    </row>
    <row r="79" customFormat="false" ht="15.75" hidden="false" customHeight="true" outlineLevel="0" collapsed="false">
      <c r="A79" s="96" t="s">
        <v>363</v>
      </c>
      <c r="B79" s="97" t="s">
        <v>364</v>
      </c>
    </row>
    <row r="80" customFormat="false" ht="15.75" hidden="false" customHeight="true" outlineLevel="0" collapsed="false">
      <c r="A80" s="94" t="s">
        <v>365</v>
      </c>
      <c r="B80" s="95" t="s">
        <v>366</v>
      </c>
    </row>
    <row r="81" customFormat="false" ht="15.75" hidden="false" customHeight="true" outlineLevel="0" collapsed="false">
      <c r="A81" s="96" t="s">
        <v>367</v>
      </c>
      <c r="B81" s="97" t="s">
        <v>368</v>
      </c>
    </row>
    <row r="82" customFormat="false" ht="15.75" hidden="false" customHeight="true" outlineLevel="0" collapsed="false">
      <c r="A82" s="94" t="s">
        <v>369</v>
      </c>
      <c r="B82" s="95" t="s">
        <v>370</v>
      </c>
    </row>
    <row r="83" customFormat="false" ht="15.75" hidden="false" customHeight="true" outlineLevel="0" collapsed="false">
      <c r="A83" s="96" t="s">
        <v>371</v>
      </c>
      <c r="B83" s="97" t="s">
        <v>372</v>
      </c>
    </row>
    <row r="84" customFormat="false" ht="15.75" hidden="false" customHeight="true" outlineLevel="0" collapsed="false">
      <c r="A84" s="94" t="s">
        <v>373</v>
      </c>
      <c r="B84" s="95" t="s">
        <v>374</v>
      </c>
    </row>
    <row r="85" customFormat="false" ht="15.75" hidden="false" customHeight="true" outlineLevel="0" collapsed="false">
      <c r="A85" s="96" t="s">
        <v>375</v>
      </c>
      <c r="B85" s="97" t="s">
        <v>376</v>
      </c>
    </row>
    <row r="86" customFormat="false" ht="15.75" hidden="false" customHeight="true" outlineLevel="0" collapsed="false">
      <c r="A86" s="94" t="s">
        <v>377</v>
      </c>
      <c r="B86" s="95" t="s">
        <v>378</v>
      </c>
    </row>
    <row r="87" customFormat="false" ht="15.75" hidden="false" customHeight="true" outlineLevel="0" collapsed="false">
      <c r="A87" s="96" t="s">
        <v>379</v>
      </c>
      <c r="B87" s="97" t="s">
        <v>380</v>
      </c>
    </row>
    <row r="88" customFormat="false" ht="15.75" hidden="false" customHeight="true" outlineLevel="0" collapsed="false">
      <c r="A88" s="94" t="s">
        <v>381</v>
      </c>
      <c r="B88" s="95" t="s">
        <v>382</v>
      </c>
    </row>
    <row r="89" customFormat="false" ht="15.75" hidden="false" customHeight="true" outlineLevel="0" collapsed="false">
      <c r="A89" s="96" t="s">
        <v>383</v>
      </c>
      <c r="B89" s="97" t="s">
        <v>384</v>
      </c>
    </row>
    <row r="90" customFormat="false" ht="15.75" hidden="false" customHeight="true" outlineLevel="0" collapsed="false">
      <c r="A90" s="94" t="s">
        <v>385</v>
      </c>
      <c r="B90" s="95" t="s">
        <v>386</v>
      </c>
    </row>
    <row r="91" customFormat="false" ht="15.75" hidden="false" customHeight="true" outlineLevel="0" collapsed="false">
      <c r="A91" s="96" t="s">
        <v>387</v>
      </c>
      <c r="B91" s="97" t="s">
        <v>388</v>
      </c>
    </row>
    <row r="92" customFormat="false" ht="15.75" hidden="false" customHeight="true" outlineLevel="0" collapsed="false">
      <c r="A92" s="94" t="s">
        <v>389</v>
      </c>
      <c r="B92" s="95" t="s">
        <v>390</v>
      </c>
    </row>
    <row r="93" customFormat="false" ht="15.75" hidden="false" customHeight="true" outlineLevel="0" collapsed="false">
      <c r="A93" s="96" t="s">
        <v>391</v>
      </c>
      <c r="B93" s="97" t="s">
        <v>392</v>
      </c>
    </row>
    <row r="94" customFormat="false" ht="15.75" hidden="false" customHeight="true" outlineLevel="0" collapsed="false">
      <c r="A94" s="94" t="s">
        <v>393</v>
      </c>
      <c r="B94" s="95" t="s">
        <v>394</v>
      </c>
    </row>
    <row r="95" customFormat="false" ht="15.75" hidden="false" customHeight="true" outlineLevel="0" collapsed="false">
      <c r="A95" s="96" t="s">
        <v>395</v>
      </c>
      <c r="B95" s="97" t="s">
        <v>396</v>
      </c>
    </row>
    <row r="96" customFormat="false" ht="15.75" hidden="false" customHeight="true" outlineLevel="0" collapsed="false">
      <c r="A96" s="94" t="s">
        <v>397</v>
      </c>
      <c r="B96" s="95" t="s">
        <v>398</v>
      </c>
    </row>
    <row r="97" customFormat="false" ht="15.75" hidden="false" customHeight="true" outlineLevel="0" collapsed="false">
      <c r="A97" s="96" t="s">
        <v>399</v>
      </c>
      <c r="B97" s="97" t="s">
        <v>400</v>
      </c>
    </row>
    <row r="98" customFormat="false" ht="15.75" hidden="false" customHeight="true" outlineLevel="0" collapsed="false">
      <c r="A98" s="94" t="s">
        <v>401</v>
      </c>
      <c r="B98" s="95" t="s">
        <v>402</v>
      </c>
    </row>
    <row r="99" customFormat="false" ht="15.75" hidden="false" customHeight="true" outlineLevel="0" collapsed="false">
      <c r="A99" s="96" t="s">
        <v>403</v>
      </c>
      <c r="B99" s="97" t="s">
        <v>404</v>
      </c>
    </row>
    <row r="100" customFormat="false" ht="15.75" hidden="false" customHeight="true" outlineLevel="0" collapsed="false">
      <c r="A100" s="94" t="s">
        <v>405</v>
      </c>
      <c r="B100" s="95" t="s">
        <v>406</v>
      </c>
    </row>
    <row r="101" customFormat="false" ht="15.75" hidden="false" customHeight="true" outlineLevel="0" collapsed="false">
      <c r="A101" s="96" t="s">
        <v>407</v>
      </c>
      <c r="B101" s="97" t="s">
        <v>408</v>
      </c>
    </row>
    <row r="102" customFormat="false" ht="15.75" hidden="false" customHeight="true" outlineLevel="0" collapsed="false">
      <c r="A102" s="94" t="s">
        <v>409</v>
      </c>
      <c r="B102" s="95" t="s">
        <v>410</v>
      </c>
    </row>
    <row r="103" customFormat="false" ht="15.75" hidden="false" customHeight="true" outlineLevel="0" collapsed="false">
      <c r="A103" s="96" t="s">
        <v>411</v>
      </c>
      <c r="B103" s="97" t="s">
        <v>412</v>
      </c>
    </row>
    <row r="104" customFormat="false" ht="15.75" hidden="false" customHeight="true" outlineLevel="0" collapsed="false">
      <c r="A104" s="94" t="s">
        <v>413</v>
      </c>
      <c r="B104" s="95" t="s">
        <v>414</v>
      </c>
    </row>
    <row r="105" customFormat="false" ht="15.75" hidden="false" customHeight="true" outlineLevel="0" collapsed="false">
      <c r="A105" s="96" t="s">
        <v>415</v>
      </c>
      <c r="B105" s="97" t="s">
        <v>416</v>
      </c>
    </row>
    <row r="106" customFormat="false" ht="15.75" hidden="false" customHeight="true" outlineLevel="0" collapsed="false">
      <c r="A106" s="94" t="s">
        <v>417</v>
      </c>
      <c r="B106" s="95" t="s">
        <v>418</v>
      </c>
    </row>
    <row r="107" customFormat="false" ht="15.75" hidden="false" customHeight="true" outlineLevel="0" collapsed="false">
      <c r="A107" s="96" t="s">
        <v>419</v>
      </c>
      <c r="B107" s="97" t="s">
        <v>420</v>
      </c>
    </row>
    <row r="108" customFormat="false" ht="15.75" hidden="false" customHeight="true" outlineLevel="0" collapsed="false">
      <c r="A108" s="94" t="s">
        <v>421</v>
      </c>
      <c r="B108" s="95" t="s">
        <v>422</v>
      </c>
    </row>
    <row r="109" customFormat="false" ht="15.75" hidden="false" customHeight="true" outlineLevel="0" collapsed="false">
      <c r="A109" s="96" t="s">
        <v>423</v>
      </c>
      <c r="B109" s="97" t="s">
        <v>424</v>
      </c>
    </row>
    <row r="110" customFormat="false" ht="15.75" hidden="false" customHeight="true" outlineLevel="0" collapsed="false">
      <c r="A110" s="94" t="s">
        <v>425</v>
      </c>
      <c r="B110" s="95" t="s">
        <v>426</v>
      </c>
    </row>
    <row r="111" customFormat="false" ht="15.75" hidden="false" customHeight="true" outlineLevel="0" collapsed="false">
      <c r="A111" s="96" t="s">
        <v>427</v>
      </c>
      <c r="B111" s="97" t="s">
        <v>428</v>
      </c>
    </row>
    <row r="112" customFormat="false" ht="15.75" hidden="false" customHeight="true" outlineLevel="0" collapsed="false">
      <c r="A112" s="94" t="s">
        <v>429</v>
      </c>
      <c r="B112" s="95" t="s">
        <v>430</v>
      </c>
    </row>
    <row r="113" customFormat="false" ht="15.75" hidden="false" customHeight="true" outlineLevel="0" collapsed="false">
      <c r="A113" s="96" t="s">
        <v>431</v>
      </c>
      <c r="B113" s="97" t="s">
        <v>432</v>
      </c>
    </row>
    <row r="114" customFormat="false" ht="15.75" hidden="false" customHeight="true" outlineLevel="0" collapsed="false">
      <c r="A114" s="94" t="s">
        <v>433</v>
      </c>
      <c r="B114" s="95" t="s">
        <v>51</v>
      </c>
    </row>
    <row r="115" customFormat="false" ht="15.75" hidden="false" customHeight="true" outlineLevel="0" collapsed="false">
      <c r="A115" s="96" t="s">
        <v>434</v>
      </c>
      <c r="B115" s="97" t="s">
        <v>435</v>
      </c>
    </row>
    <row r="116" customFormat="false" ht="15.75" hidden="false" customHeight="true" outlineLevel="0" collapsed="false">
      <c r="A116" s="94" t="s">
        <v>436</v>
      </c>
      <c r="B116" s="95" t="s">
        <v>437</v>
      </c>
    </row>
    <row r="117" customFormat="false" ht="15.75" hidden="false" customHeight="true" outlineLevel="0" collapsed="false">
      <c r="A117" s="96" t="s">
        <v>438</v>
      </c>
      <c r="B117" s="97" t="s">
        <v>439</v>
      </c>
    </row>
    <row r="118" customFormat="false" ht="15.75" hidden="false" customHeight="true" outlineLevel="0" collapsed="false">
      <c r="A118" s="94" t="s">
        <v>440</v>
      </c>
      <c r="B118" s="95" t="s">
        <v>441</v>
      </c>
    </row>
    <row r="119" customFormat="false" ht="15.75" hidden="false" customHeight="true" outlineLevel="0" collapsed="false">
      <c r="A119" s="96" t="s">
        <v>442</v>
      </c>
      <c r="B119" s="97" t="s">
        <v>443</v>
      </c>
    </row>
    <row r="120" customFormat="false" ht="15.75" hidden="false" customHeight="true" outlineLevel="0" collapsed="false">
      <c r="A120" s="94" t="s">
        <v>444</v>
      </c>
      <c r="B120" s="95" t="s">
        <v>445</v>
      </c>
    </row>
    <row r="121" customFormat="false" ht="15.75" hidden="false" customHeight="true" outlineLevel="0" collapsed="false">
      <c r="A121" s="96" t="s">
        <v>446</v>
      </c>
      <c r="B121" s="97" t="s">
        <v>447</v>
      </c>
    </row>
    <row r="122" customFormat="false" ht="15.75" hidden="false" customHeight="true" outlineLevel="0" collapsed="false">
      <c r="A122" s="94" t="s">
        <v>448</v>
      </c>
      <c r="B122" s="95" t="s">
        <v>449</v>
      </c>
    </row>
    <row r="123" customFormat="false" ht="15.75" hidden="false" customHeight="true" outlineLevel="0" collapsed="false">
      <c r="A123" s="96" t="s">
        <v>450</v>
      </c>
      <c r="B123" s="97" t="s">
        <v>451</v>
      </c>
    </row>
    <row r="124" customFormat="false" ht="15.75" hidden="false" customHeight="true" outlineLevel="0" collapsed="false">
      <c r="A124" s="94" t="s">
        <v>452</v>
      </c>
      <c r="B124" s="95" t="s">
        <v>453</v>
      </c>
    </row>
    <row r="125" customFormat="false" ht="15.75" hidden="false" customHeight="true" outlineLevel="0" collapsed="false">
      <c r="A125" s="96" t="s">
        <v>454</v>
      </c>
      <c r="B125" s="97" t="s">
        <v>455</v>
      </c>
    </row>
    <row r="126" customFormat="false" ht="15.75" hidden="false" customHeight="true" outlineLevel="0" collapsed="false">
      <c r="A126" s="94" t="s">
        <v>456</v>
      </c>
      <c r="B126" s="95" t="s">
        <v>457</v>
      </c>
    </row>
    <row r="127" customFormat="false" ht="15.75" hidden="false" customHeight="true" outlineLevel="0" collapsed="false">
      <c r="A127" s="96" t="s">
        <v>458</v>
      </c>
      <c r="B127" s="97" t="s">
        <v>459</v>
      </c>
    </row>
    <row r="128" customFormat="false" ht="15.75" hidden="false" customHeight="true" outlineLevel="0" collapsed="false">
      <c r="A128" s="94" t="s">
        <v>460</v>
      </c>
      <c r="B128" s="95" t="s">
        <v>461</v>
      </c>
    </row>
    <row r="129" customFormat="false" ht="15.75" hidden="false" customHeight="true" outlineLevel="0" collapsed="false">
      <c r="A129" s="96" t="s">
        <v>462</v>
      </c>
      <c r="B129" s="97" t="s">
        <v>463</v>
      </c>
    </row>
    <row r="130" customFormat="false" ht="15.75" hidden="false" customHeight="true" outlineLevel="0" collapsed="false">
      <c r="A130" s="94" t="s">
        <v>464</v>
      </c>
      <c r="B130" s="95" t="s">
        <v>465</v>
      </c>
    </row>
    <row r="131" customFormat="false" ht="15.75" hidden="false" customHeight="true" outlineLevel="0" collapsed="false">
      <c r="A131" s="96" t="s">
        <v>466</v>
      </c>
      <c r="B131" s="97" t="s">
        <v>467</v>
      </c>
    </row>
    <row r="132" customFormat="false" ht="15.75" hidden="false" customHeight="true" outlineLevel="0" collapsed="false">
      <c r="A132" s="94" t="s">
        <v>468</v>
      </c>
      <c r="B132" s="95" t="s">
        <v>469</v>
      </c>
    </row>
    <row r="133" customFormat="false" ht="15.75" hidden="false" customHeight="true" outlineLevel="0" collapsed="false">
      <c r="A133" s="96" t="s">
        <v>470</v>
      </c>
      <c r="B133" s="97" t="s">
        <v>471</v>
      </c>
    </row>
    <row r="134" customFormat="false" ht="15.75" hidden="false" customHeight="true" outlineLevel="0" collapsed="false">
      <c r="A134" s="94" t="s">
        <v>472</v>
      </c>
      <c r="B134" s="95" t="s">
        <v>473</v>
      </c>
    </row>
    <row r="135" customFormat="false" ht="15.75" hidden="false" customHeight="true" outlineLevel="0" collapsed="false">
      <c r="A135" s="96" t="s">
        <v>474</v>
      </c>
      <c r="B135" s="97" t="s">
        <v>475</v>
      </c>
    </row>
    <row r="136" customFormat="false" ht="15.75" hidden="false" customHeight="true" outlineLevel="0" collapsed="false">
      <c r="A136" s="94" t="s">
        <v>476</v>
      </c>
      <c r="B136" s="95" t="s">
        <v>477</v>
      </c>
    </row>
    <row r="137" customFormat="false" ht="15.75" hidden="false" customHeight="true" outlineLevel="0" collapsed="false">
      <c r="A137" s="96" t="s">
        <v>478</v>
      </c>
      <c r="B137" s="97" t="s">
        <v>479</v>
      </c>
    </row>
    <row r="138" customFormat="false" ht="15.75" hidden="false" customHeight="true" outlineLevel="0" collapsed="false">
      <c r="A138" s="94" t="s">
        <v>480</v>
      </c>
      <c r="B138" s="95" t="s">
        <v>481</v>
      </c>
    </row>
    <row r="139" customFormat="false" ht="15.75" hidden="false" customHeight="true" outlineLevel="0" collapsed="false">
      <c r="A139" s="96" t="s">
        <v>482</v>
      </c>
      <c r="B139" s="97" t="s">
        <v>483</v>
      </c>
    </row>
    <row r="140" customFormat="false" ht="15.75" hidden="false" customHeight="true" outlineLevel="0" collapsed="false">
      <c r="A140" s="94" t="s">
        <v>484</v>
      </c>
      <c r="B140" s="95" t="s">
        <v>485</v>
      </c>
    </row>
    <row r="141" customFormat="false" ht="15.75" hidden="false" customHeight="true" outlineLevel="0" collapsed="false">
      <c r="A141" s="96" t="s">
        <v>486</v>
      </c>
      <c r="B141" s="97" t="s">
        <v>487</v>
      </c>
    </row>
    <row r="142" customFormat="false" ht="15.75" hidden="false" customHeight="true" outlineLevel="0" collapsed="false">
      <c r="A142" s="94" t="s">
        <v>488</v>
      </c>
      <c r="B142" s="95" t="s">
        <v>489</v>
      </c>
    </row>
    <row r="143" customFormat="false" ht="15.75" hidden="false" customHeight="true" outlineLevel="0" collapsed="false">
      <c r="A143" s="96" t="s">
        <v>490</v>
      </c>
      <c r="B143" s="97" t="s">
        <v>491</v>
      </c>
    </row>
    <row r="144" customFormat="false" ht="15.75" hidden="false" customHeight="true" outlineLevel="0" collapsed="false">
      <c r="A144" s="94" t="s">
        <v>492</v>
      </c>
      <c r="B144" s="95" t="s">
        <v>493</v>
      </c>
    </row>
    <row r="145" customFormat="false" ht="15.75" hidden="false" customHeight="true" outlineLevel="0" collapsed="false">
      <c r="A145" s="96" t="s">
        <v>494</v>
      </c>
      <c r="B145" s="97" t="s">
        <v>495</v>
      </c>
    </row>
    <row r="146" customFormat="false" ht="15.75" hidden="false" customHeight="true" outlineLevel="0" collapsed="false">
      <c r="A146" s="94" t="s">
        <v>496</v>
      </c>
      <c r="B146" s="95" t="s">
        <v>497</v>
      </c>
    </row>
    <row r="147" customFormat="false" ht="15.75" hidden="false" customHeight="true" outlineLevel="0" collapsed="false">
      <c r="A147" s="96" t="s">
        <v>498</v>
      </c>
      <c r="B147" s="97" t="s">
        <v>499</v>
      </c>
    </row>
    <row r="148" customFormat="false" ht="15.75" hidden="false" customHeight="true" outlineLevel="0" collapsed="false">
      <c r="A148" s="94" t="s">
        <v>500</v>
      </c>
      <c r="B148" s="95" t="s">
        <v>501</v>
      </c>
    </row>
    <row r="149" customFormat="false" ht="15.75" hidden="false" customHeight="true" outlineLevel="0" collapsed="false">
      <c r="A149" s="96" t="s">
        <v>502</v>
      </c>
      <c r="B149" s="97" t="s">
        <v>503</v>
      </c>
    </row>
    <row r="150" customFormat="false" ht="15.75" hidden="false" customHeight="true" outlineLevel="0" collapsed="false">
      <c r="A150" s="94" t="s">
        <v>504</v>
      </c>
      <c r="B150" s="95" t="s">
        <v>505</v>
      </c>
    </row>
    <row r="151" customFormat="false" ht="15.75" hidden="false" customHeight="true" outlineLevel="0" collapsed="false">
      <c r="A151" s="96" t="s">
        <v>506</v>
      </c>
      <c r="B151" s="97" t="s">
        <v>507</v>
      </c>
    </row>
    <row r="152" customFormat="false" ht="15.75" hidden="false" customHeight="true" outlineLevel="0" collapsed="false">
      <c r="A152" s="94" t="s">
        <v>508</v>
      </c>
      <c r="B152" s="95" t="s">
        <v>509</v>
      </c>
    </row>
    <row r="153" customFormat="false" ht="15.75" hidden="false" customHeight="true" outlineLevel="0" collapsed="false">
      <c r="A153" s="96" t="s">
        <v>510</v>
      </c>
      <c r="B153" s="97" t="s">
        <v>511</v>
      </c>
    </row>
    <row r="154" customFormat="false" ht="15.75" hidden="false" customHeight="true" outlineLevel="0" collapsed="false">
      <c r="A154" s="94" t="s">
        <v>512</v>
      </c>
      <c r="B154" s="95" t="s">
        <v>513</v>
      </c>
    </row>
    <row r="155" customFormat="false" ht="15.75" hidden="false" customHeight="true" outlineLevel="0" collapsed="false">
      <c r="A155" s="96" t="s">
        <v>514</v>
      </c>
      <c r="B155" s="97" t="s">
        <v>515</v>
      </c>
    </row>
    <row r="156" customFormat="false" ht="15.75" hidden="false" customHeight="true" outlineLevel="0" collapsed="false">
      <c r="A156" s="94" t="s">
        <v>516</v>
      </c>
      <c r="B156" s="95" t="s">
        <v>517</v>
      </c>
    </row>
    <row r="157" customFormat="false" ht="15.75" hidden="false" customHeight="true" outlineLevel="0" collapsed="false">
      <c r="A157" s="96" t="s">
        <v>518</v>
      </c>
      <c r="B157" s="97" t="s">
        <v>519</v>
      </c>
    </row>
    <row r="158" customFormat="false" ht="15.75" hidden="false" customHeight="true" outlineLevel="0" collapsed="false">
      <c r="A158" s="94" t="s">
        <v>520</v>
      </c>
      <c r="B158" s="95" t="s">
        <v>521</v>
      </c>
    </row>
    <row r="159" customFormat="false" ht="15.75" hidden="false" customHeight="true" outlineLevel="0" collapsed="false">
      <c r="A159" s="96" t="s">
        <v>522</v>
      </c>
      <c r="B159" s="97" t="s">
        <v>523</v>
      </c>
    </row>
    <row r="160" customFormat="false" ht="15.75" hidden="false" customHeight="true" outlineLevel="0" collapsed="false">
      <c r="A160" s="94" t="s">
        <v>524</v>
      </c>
      <c r="B160" s="95" t="s">
        <v>525</v>
      </c>
    </row>
    <row r="161" customFormat="false" ht="15.75" hidden="false" customHeight="true" outlineLevel="0" collapsed="false">
      <c r="A161" s="96" t="s">
        <v>526</v>
      </c>
      <c r="B161" s="97" t="s">
        <v>527</v>
      </c>
    </row>
    <row r="162" customFormat="false" ht="15.75" hidden="false" customHeight="true" outlineLevel="0" collapsed="false">
      <c r="A162" s="94" t="s">
        <v>528</v>
      </c>
      <c r="B162" s="95" t="s">
        <v>529</v>
      </c>
    </row>
    <row r="163" customFormat="false" ht="15.75" hidden="false" customHeight="true" outlineLevel="0" collapsed="false">
      <c r="A163" s="96" t="s">
        <v>530</v>
      </c>
      <c r="B163" s="97" t="s">
        <v>531</v>
      </c>
    </row>
    <row r="164" customFormat="false" ht="15.75" hidden="false" customHeight="true" outlineLevel="0" collapsed="false">
      <c r="A164" s="94" t="s">
        <v>532</v>
      </c>
      <c r="B164" s="95" t="s">
        <v>533</v>
      </c>
    </row>
    <row r="165" customFormat="false" ht="15.75" hidden="false" customHeight="true" outlineLevel="0" collapsed="false">
      <c r="A165" s="96" t="s">
        <v>534</v>
      </c>
      <c r="B165" s="97" t="s">
        <v>535</v>
      </c>
    </row>
    <row r="166" customFormat="false" ht="15.75" hidden="false" customHeight="true" outlineLevel="0" collapsed="false">
      <c r="A166" s="94" t="s">
        <v>536</v>
      </c>
      <c r="B166" s="95" t="s">
        <v>537</v>
      </c>
    </row>
    <row r="167" customFormat="false" ht="15.75" hidden="false" customHeight="true" outlineLevel="0" collapsed="false">
      <c r="A167" s="96" t="s">
        <v>538</v>
      </c>
      <c r="B167" s="97" t="s">
        <v>539</v>
      </c>
    </row>
    <row r="168" customFormat="false" ht="15.75" hidden="false" customHeight="true" outlineLevel="0" collapsed="false">
      <c r="A168" s="94" t="s">
        <v>540</v>
      </c>
      <c r="B168" s="95" t="s">
        <v>541</v>
      </c>
    </row>
    <row r="169" customFormat="false" ht="15.75" hidden="false" customHeight="true" outlineLevel="0" collapsed="false">
      <c r="A169" s="96" t="s">
        <v>542</v>
      </c>
      <c r="B169" s="97" t="s">
        <v>543</v>
      </c>
    </row>
    <row r="170" customFormat="false" ht="15.75" hidden="false" customHeight="true" outlineLevel="0" collapsed="false">
      <c r="A170" s="94" t="s">
        <v>544</v>
      </c>
      <c r="B170" s="95" t="s">
        <v>545</v>
      </c>
    </row>
    <row r="171" customFormat="false" ht="15.75" hidden="false" customHeight="true" outlineLevel="0" collapsed="false">
      <c r="A171" s="96" t="s">
        <v>546</v>
      </c>
      <c r="B171" s="97" t="s">
        <v>547</v>
      </c>
    </row>
    <row r="172" customFormat="false" ht="15.75" hidden="false" customHeight="true" outlineLevel="0" collapsed="false">
      <c r="A172" s="94" t="s">
        <v>548</v>
      </c>
      <c r="B172" s="95" t="s">
        <v>549</v>
      </c>
    </row>
    <row r="173" customFormat="false" ht="15.75" hidden="false" customHeight="true" outlineLevel="0" collapsed="false">
      <c r="A173" s="96" t="s">
        <v>550</v>
      </c>
      <c r="B173" s="97" t="s">
        <v>551</v>
      </c>
    </row>
    <row r="174" customFormat="false" ht="15.75" hidden="false" customHeight="true" outlineLevel="0" collapsed="false">
      <c r="A174" s="94" t="s">
        <v>552</v>
      </c>
      <c r="B174" s="95" t="s">
        <v>553</v>
      </c>
    </row>
    <row r="175" customFormat="false" ht="15.75" hidden="false" customHeight="true" outlineLevel="0" collapsed="false">
      <c r="A175" s="96" t="s">
        <v>554</v>
      </c>
      <c r="B175" s="97" t="s">
        <v>555</v>
      </c>
    </row>
    <row r="176" customFormat="false" ht="15.75" hidden="false" customHeight="true" outlineLevel="0" collapsed="false">
      <c r="A176" s="94" t="s">
        <v>556</v>
      </c>
      <c r="B176" s="95" t="s">
        <v>557</v>
      </c>
    </row>
    <row r="177" customFormat="false" ht="15.75" hidden="false" customHeight="true" outlineLevel="0" collapsed="false">
      <c r="A177" s="96" t="s">
        <v>558</v>
      </c>
      <c r="B177" s="97" t="s">
        <v>559</v>
      </c>
    </row>
    <row r="178" customFormat="false" ht="15.75" hidden="false" customHeight="true" outlineLevel="0" collapsed="false">
      <c r="A178" s="94" t="s">
        <v>560</v>
      </c>
      <c r="B178" s="95" t="s">
        <v>561</v>
      </c>
    </row>
    <row r="179" customFormat="false" ht="15.75" hidden="false" customHeight="true" outlineLevel="0" collapsed="false">
      <c r="A179" s="96" t="s">
        <v>562</v>
      </c>
      <c r="B179" s="97" t="s">
        <v>563</v>
      </c>
    </row>
    <row r="180" customFormat="false" ht="15.75" hidden="false" customHeight="true" outlineLevel="0" collapsed="false">
      <c r="A180" s="94" t="s">
        <v>564</v>
      </c>
      <c r="B180" s="95" t="s">
        <v>565</v>
      </c>
    </row>
    <row r="181" customFormat="false" ht="15.75" hidden="false" customHeight="true" outlineLevel="0" collapsed="false">
      <c r="A181" s="96" t="s">
        <v>566</v>
      </c>
      <c r="B181" s="97" t="s">
        <v>567</v>
      </c>
    </row>
    <row r="182" customFormat="false" ht="15.75" hidden="false" customHeight="true" outlineLevel="0" collapsed="false">
      <c r="A182" s="94" t="s">
        <v>568</v>
      </c>
      <c r="B182" s="95" t="s">
        <v>569</v>
      </c>
    </row>
    <row r="183" customFormat="false" ht="15.75" hidden="false" customHeight="true" outlineLevel="0" collapsed="false">
      <c r="A183" s="96" t="s">
        <v>570</v>
      </c>
      <c r="B183" s="97" t="s">
        <v>571</v>
      </c>
    </row>
    <row r="184" customFormat="false" ht="15.75" hidden="false" customHeight="true" outlineLevel="0" collapsed="false">
      <c r="A184" s="94" t="s">
        <v>572</v>
      </c>
      <c r="B184" s="95" t="s">
        <v>573</v>
      </c>
    </row>
    <row r="185" customFormat="false" ht="15.75" hidden="false" customHeight="true" outlineLevel="0" collapsed="false">
      <c r="A185" s="96" t="s">
        <v>574</v>
      </c>
      <c r="B185" s="97" t="s">
        <v>575</v>
      </c>
    </row>
    <row r="186" customFormat="false" ht="15.75" hidden="false" customHeight="true" outlineLevel="0" collapsed="false">
      <c r="A186" s="94" t="s">
        <v>576</v>
      </c>
      <c r="B186" s="95" t="s">
        <v>577</v>
      </c>
    </row>
    <row r="187" customFormat="false" ht="15.75" hidden="false" customHeight="true" outlineLevel="0" collapsed="false">
      <c r="A187" s="96" t="s">
        <v>578</v>
      </c>
      <c r="B187" s="97" t="s">
        <v>579</v>
      </c>
    </row>
    <row r="188" customFormat="false" ht="15.75" hidden="false" customHeight="true" outlineLevel="0" collapsed="false">
      <c r="A188" s="94" t="s">
        <v>580</v>
      </c>
      <c r="B188" s="95" t="s">
        <v>581</v>
      </c>
    </row>
    <row r="189" customFormat="false" ht="15.75" hidden="false" customHeight="true" outlineLevel="0" collapsed="false">
      <c r="A189" s="96" t="s">
        <v>582</v>
      </c>
      <c r="B189" s="97" t="s">
        <v>583</v>
      </c>
    </row>
    <row r="190" customFormat="false" ht="15.75" hidden="false" customHeight="true" outlineLevel="0" collapsed="false">
      <c r="A190" s="94" t="s">
        <v>584</v>
      </c>
      <c r="B190" s="95" t="s">
        <v>585</v>
      </c>
    </row>
    <row r="191" customFormat="false" ht="15.75" hidden="false" customHeight="true" outlineLevel="0" collapsed="false">
      <c r="A191" s="96" t="s">
        <v>586</v>
      </c>
      <c r="B191" s="97" t="s">
        <v>587</v>
      </c>
    </row>
    <row r="192" customFormat="false" ht="15.75" hidden="false" customHeight="true" outlineLevel="0" collapsed="false">
      <c r="A192" s="94" t="s">
        <v>588</v>
      </c>
      <c r="B192" s="95" t="s">
        <v>589</v>
      </c>
    </row>
    <row r="193" customFormat="false" ht="15.75" hidden="false" customHeight="true" outlineLevel="0" collapsed="false">
      <c r="A193" s="96" t="s">
        <v>590</v>
      </c>
      <c r="B193" s="97" t="s">
        <v>591</v>
      </c>
    </row>
    <row r="194" customFormat="false" ht="15.75" hidden="false" customHeight="true" outlineLevel="0" collapsed="false">
      <c r="A194" s="94" t="s">
        <v>592</v>
      </c>
      <c r="B194" s="95" t="s">
        <v>593</v>
      </c>
    </row>
    <row r="195" customFormat="false" ht="15.75" hidden="false" customHeight="true" outlineLevel="0" collapsed="false">
      <c r="A195" s="96" t="s">
        <v>594</v>
      </c>
      <c r="B195" s="97" t="s">
        <v>595</v>
      </c>
    </row>
    <row r="196" customFormat="false" ht="15.75" hidden="false" customHeight="true" outlineLevel="0" collapsed="false">
      <c r="A196" s="94" t="s">
        <v>596</v>
      </c>
      <c r="B196" s="95" t="s">
        <v>597</v>
      </c>
    </row>
    <row r="197" customFormat="false" ht="15.75" hidden="false" customHeight="true" outlineLevel="0" collapsed="false">
      <c r="A197" s="96" t="s">
        <v>598</v>
      </c>
      <c r="B197" s="97" t="s">
        <v>599</v>
      </c>
    </row>
    <row r="198" customFormat="false" ht="15.75" hidden="false" customHeight="true" outlineLevel="0" collapsed="false">
      <c r="A198" s="94" t="s">
        <v>600</v>
      </c>
      <c r="B198" s="95" t="s">
        <v>601</v>
      </c>
    </row>
    <row r="199" customFormat="false" ht="15.75" hidden="false" customHeight="true" outlineLevel="0" collapsed="false">
      <c r="A199" s="96" t="s">
        <v>602</v>
      </c>
      <c r="B199" s="97" t="s">
        <v>603</v>
      </c>
    </row>
    <row r="200" customFormat="false" ht="15.75" hidden="false" customHeight="true" outlineLevel="0" collapsed="false">
      <c r="A200" s="94" t="s">
        <v>604</v>
      </c>
      <c r="B200" s="95" t="s">
        <v>605</v>
      </c>
    </row>
    <row r="201" customFormat="false" ht="15.75" hidden="false" customHeight="true" outlineLevel="0" collapsed="false">
      <c r="A201" s="96" t="s">
        <v>606</v>
      </c>
      <c r="B201" s="97" t="s">
        <v>607</v>
      </c>
    </row>
    <row r="202" customFormat="false" ht="15.75" hidden="false" customHeight="true" outlineLevel="0" collapsed="false">
      <c r="A202" s="94" t="s">
        <v>608</v>
      </c>
      <c r="B202" s="95" t="s">
        <v>609</v>
      </c>
    </row>
    <row r="203" customFormat="false" ht="15.75" hidden="false" customHeight="true" outlineLevel="0" collapsed="false">
      <c r="A203" s="96" t="s">
        <v>610</v>
      </c>
      <c r="B203" s="97" t="s">
        <v>611</v>
      </c>
    </row>
    <row r="204" customFormat="false" ht="15.75" hidden="false" customHeight="true" outlineLevel="0" collapsed="false">
      <c r="A204" s="94" t="s">
        <v>612</v>
      </c>
      <c r="B204" s="95" t="s">
        <v>613</v>
      </c>
    </row>
    <row r="205" customFormat="false" ht="15.75" hidden="false" customHeight="true" outlineLevel="0" collapsed="false">
      <c r="A205" s="96" t="s">
        <v>614</v>
      </c>
      <c r="B205" s="97" t="s">
        <v>615</v>
      </c>
    </row>
    <row r="206" customFormat="false" ht="15.75" hidden="false" customHeight="true" outlineLevel="0" collapsed="false">
      <c r="A206" s="94" t="s">
        <v>616</v>
      </c>
      <c r="B206" s="95" t="s">
        <v>617</v>
      </c>
    </row>
    <row r="207" customFormat="false" ht="15.75" hidden="false" customHeight="true" outlineLevel="0" collapsed="false">
      <c r="A207" s="96" t="s">
        <v>618</v>
      </c>
      <c r="B207" s="97" t="s">
        <v>619</v>
      </c>
    </row>
    <row r="208" customFormat="false" ht="15.75" hidden="false" customHeight="true" outlineLevel="0" collapsed="false">
      <c r="A208" s="94" t="s">
        <v>620</v>
      </c>
      <c r="B208" s="95" t="s">
        <v>77</v>
      </c>
    </row>
    <row r="209" customFormat="false" ht="15.75" hidden="false" customHeight="true" outlineLevel="0" collapsed="false">
      <c r="A209" s="96" t="s">
        <v>621</v>
      </c>
      <c r="B209" s="97" t="s">
        <v>622</v>
      </c>
    </row>
    <row r="210" customFormat="false" ht="15.75" hidden="false" customHeight="true" outlineLevel="0" collapsed="false">
      <c r="A210" s="94" t="s">
        <v>623</v>
      </c>
      <c r="B210" s="95" t="s">
        <v>624</v>
      </c>
    </row>
    <row r="211" customFormat="false" ht="15.75" hidden="false" customHeight="true" outlineLevel="0" collapsed="false">
      <c r="A211" s="96" t="s">
        <v>625</v>
      </c>
      <c r="B211" s="97" t="s">
        <v>626</v>
      </c>
    </row>
    <row r="212" customFormat="false" ht="15.75" hidden="false" customHeight="true" outlineLevel="0" collapsed="false">
      <c r="A212" s="94" t="s">
        <v>627</v>
      </c>
      <c r="B212" s="95" t="s">
        <v>628</v>
      </c>
    </row>
    <row r="213" customFormat="false" ht="15.75" hidden="false" customHeight="true" outlineLevel="0" collapsed="false">
      <c r="A213" s="96" t="s">
        <v>629</v>
      </c>
      <c r="B213" s="97" t="s">
        <v>630</v>
      </c>
    </row>
    <row r="214" customFormat="false" ht="15.75" hidden="false" customHeight="true" outlineLevel="0" collapsed="false">
      <c r="A214" s="94" t="s">
        <v>631</v>
      </c>
      <c r="B214" s="95" t="s">
        <v>632</v>
      </c>
    </row>
    <row r="215" customFormat="false" ht="15.75" hidden="false" customHeight="true" outlineLevel="0" collapsed="false">
      <c r="A215" s="96" t="s">
        <v>633</v>
      </c>
      <c r="B215" s="97" t="s">
        <v>634</v>
      </c>
    </row>
    <row r="216" customFormat="false" ht="15.75" hidden="false" customHeight="true" outlineLevel="0" collapsed="false">
      <c r="A216" s="94" t="s">
        <v>635</v>
      </c>
      <c r="B216" s="95" t="s">
        <v>636</v>
      </c>
    </row>
    <row r="217" customFormat="false" ht="15.75" hidden="false" customHeight="true" outlineLevel="0" collapsed="false">
      <c r="A217" s="96" t="s">
        <v>637</v>
      </c>
      <c r="B217" s="97" t="s">
        <v>638</v>
      </c>
    </row>
    <row r="218" customFormat="false" ht="15.75" hidden="false" customHeight="true" outlineLevel="0" collapsed="false">
      <c r="A218" s="94" t="s">
        <v>639</v>
      </c>
      <c r="B218" s="95" t="s">
        <v>640</v>
      </c>
    </row>
    <row r="219" customFormat="false" ht="15.75" hidden="false" customHeight="true" outlineLevel="0" collapsed="false">
      <c r="A219" s="96" t="s">
        <v>641</v>
      </c>
      <c r="B219" s="97" t="s">
        <v>642</v>
      </c>
    </row>
    <row r="220" customFormat="false" ht="15.75" hidden="false" customHeight="true" outlineLevel="0" collapsed="false">
      <c r="A220" s="94" t="s">
        <v>643</v>
      </c>
      <c r="B220" s="95" t="s">
        <v>644</v>
      </c>
    </row>
    <row r="221" customFormat="false" ht="15.75" hidden="false" customHeight="true" outlineLevel="0" collapsed="false">
      <c r="A221" s="96" t="s">
        <v>645</v>
      </c>
      <c r="B221" s="97" t="s">
        <v>646</v>
      </c>
    </row>
    <row r="222" customFormat="false" ht="15.75" hidden="false" customHeight="true" outlineLevel="0" collapsed="false">
      <c r="A222" s="94" t="s">
        <v>647</v>
      </c>
      <c r="B222" s="95" t="s">
        <v>648</v>
      </c>
    </row>
    <row r="223" customFormat="false" ht="15.75" hidden="false" customHeight="true" outlineLevel="0" collapsed="false">
      <c r="A223" s="96" t="s">
        <v>649</v>
      </c>
      <c r="B223" s="97" t="s">
        <v>650</v>
      </c>
    </row>
    <row r="224" customFormat="false" ht="15.75" hidden="false" customHeight="true" outlineLevel="0" collapsed="false">
      <c r="A224" s="94" t="s">
        <v>651</v>
      </c>
      <c r="B224" s="95" t="s">
        <v>652</v>
      </c>
    </row>
    <row r="225" customFormat="false" ht="15.75" hidden="false" customHeight="true" outlineLevel="0" collapsed="false">
      <c r="A225" s="96" t="s">
        <v>653</v>
      </c>
      <c r="B225" s="97" t="s">
        <v>654</v>
      </c>
    </row>
    <row r="226" customFormat="false" ht="15.75" hidden="false" customHeight="true" outlineLevel="0" collapsed="false">
      <c r="A226" s="94" t="s">
        <v>655</v>
      </c>
      <c r="B226" s="95" t="s">
        <v>656</v>
      </c>
    </row>
    <row r="227" customFormat="false" ht="15.75" hidden="false" customHeight="true" outlineLevel="0" collapsed="false">
      <c r="A227" s="96" t="s">
        <v>657</v>
      </c>
      <c r="B227" s="97" t="s">
        <v>658</v>
      </c>
    </row>
    <row r="228" customFormat="false" ht="15.75" hidden="false" customHeight="true" outlineLevel="0" collapsed="false">
      <c r="A228" s="94" t="s">
        <v>659</v>
      </c>
      <c r="B228" s="95" t="s">
        <v>660</v>
      </c>
    </row>
    <row r="229" customFormat="false" ht="15.75" hidden="false" customHeight="true" outlineLevel="0" collapsed="false">
      <c r="A229" s="96" t="s">
        <v>661</v>
      </c>
      <c r="B229" s="97" t="s">
        <v>662</v>
      </c>
    </row>
    <row r="230" customFormat="false" ht="15.75" hidden="false" customHeight="true" outlineLevel="0" collapsed="false">
      <c r="A230" s="94" t="s">
        <v>663</v>
      </c>
      <c r="B230" s="95" t="s">
        <v>664</v>
      </c>
    </row>
    <row r="231" customFormat="false" ht="15.75" hidden="false" customHeight="true" outlineLevel="0" collapsed="false">
      <c r="A231" s="96" t="s">
        <v>665</v>
      </c>
      <c r="B231" s="97" t="s">
        <v>666</v>
      </c>
    </row>
    <row r="232" customFormat="false" ht="15.75" hidden="false" customHeight="true" outlineLevel="0" collapsed="false">
      <c r="A232" s="94" t="s">
        <v>667</v>
      </c>
      <c r="B232" s="95" t="s">
        <v>668</v>
      </c>
    </row>
    <row r="233" customFormat="false" ht="15.75" hidden="false" customHeight="true" outlineLevel="0" collapsed="false">
      <c r="A233" s="96" t="s">
        <v>669</v>
      </c>
      <c r="B233" s="97" t="s">
        <v>670</v>
      </c>
    </row>
    <row r="234" customFormat="false" ht="15.75" hidden="false" customHeight="true" outlineLevel="0" collapsed="false">
      <c r="A234" s="94" t="s">
        <v>671</v>
      </c>
      <c r="B234" s="95" t="s">
        <v>672</v>
      </c>
    </row>
    <row r="235" customFormat="false" ht="15.75" hidden="false" customHeight="true" outlineLevel="0" collapsed="false">
      <c r="A235" s="96" t="s">
        <v>673</v>
      </c>
      <c r="B235" s="97" t="s">
        <v>674</v>
      </c>
    </row>
    <row r="236" customFormat="false" ht="15.75" hidden="false" customHeight="true" outlineLevel="0" collapsed="false">
      <c r="A236" s="94" t="s">
        <v>675</v>
      </c>
      <c r="B236" s="95" t="s">
        <v>676</v>
      </c>
    </row>
    <row r="237" customFormat="false" ht="15.75" hidden="false" customHeight="true" outlineLevel="0" collapsed="false">
      <c r="A237" s="96" t="s">
        <v>677</v>
      </c>
      <c r="B237" s="97" t="s">
        <v>678</v>
      </c>
    </row>
    <row r="238" customFormat="false" ht="15.75" hidden="false" customHeight="true" outlineLevel="0" collapsed="false">
      <c r="A238" s="94" t="s">
        <v>679</v>
      </c>
      <c r="B238" s="95" t="s">
        <v>680</v>
      </c>
    </row>
    <row r="239" customFormat="false" ht="15.75" hidden="false" customHeight="true" outlineLevel="0" collapsed="false">
      <c r="A239" s="96" t="s">
        <v>681</v>
      </c>
      <c r="B239" s="97" t="s">
        <v>682</v>
      </c>
    </row>
    <row r="240" customFormat="false" ht="15.75" hidden="false" customHeight="true" outlineLevel="0" collapsed="false">
      <c r="A240" s="94" t="s">
        <v>683</v>
      </c>
      <c r="B240" s="95" t="s">
        <v>684</v>
      </c>
    </row>
    <row r="241" customFormat="false" ht="15.75" hidden="false" customHeight="true" outlineLevel="0" collapsed="false">
      <c r="A241" s="96" t="s">
        <v>685</v>
      </c>
      <c r="B241" s="97" t="s">
        <v>686</v>
      </c>
    </row>
    <row r="242" customFormat="false" ht="15.75" hidden="false" customHeight="true" outlineLevel="0" collapsed="false">
      <c r="A242" s="94" t="s">
        <v>687</v>
      </c>
      <c r="B242" s="95" t="s">
        <v>688</v>
      </c>
    </row>
    <row r="243" customFormat="false" ht="15.75" hidden="false" customHeight="true" outlineLevel="0" collapsed="false">
      <c r="A243" s="96" t="s">
        <v>689</v>
      </c>
      <c r="B243" s="97" t="s">
        <v>690</v>
      </c>
    </row>
    <row r="244" customFormat="false" ht="15.75" hidden="false" customHeight="true" outlineLevel="0" collapsed="false">
      <c r="A244" s="94" t="s">
        <v>691</v>
      </c>
      <c r="B244" s="95" t="s">
        <v>692</v>
      </c>
    </row>
    <row r="245" customFormat="false" ht="15.75" hidden="false" customHeight="true" outlineLevel="0" collapsed="false">
      <c r="A245" s="96" t="s">
        <v>693</v>
      </c>
      <c r="B245" s="97" t="s">
        <v>694</v>
      </c>
    </row>
    <row r="246" customFormat="false" ht="15.75" hidden="false" customHeight="true" outlineLevel="0" collapsed="false">
      <c r="A246" s="94" t="s">
        <v>695</v>
      </c>
      <c r="B246" s="95" t="s">
        <v>696</v>
      </c>
    </row>
    <row r="247" customFormat="false" ht="15.75" hidden="false" customHeight="true" outlineLevel="0" collapsed="false">
      <c r="A247" s="96" t="s">
        <v>697</v>
      </c>
      <c r="B247" s="97" t="s">
        <v>698</v>
      </c>
    </row>
    <row r="248" customFormat="false" ht="15.75" hidden="false" customHeight="true" outlineLevel="0" collapsed="false">
      <c r="A248" s="94" t="s">
        <v>699</v>
      </c>
      <c r="B248" s="95" t="s">
        <v>700</v>
      </c>
    </row>
    <row r="249" customFormat="false" ht="15.75" hidden="false" customHeight="true" outlineLevel="0" collapsed="false">
      <c r="A249" s="96" t="s">
        <v>701</v>
      </c>
      <c r="B249" s="97" t="s">
        <v>702</v>
      </c>
    </row>
    <row r="250" customFormat="false" ht="15.75" hidden="false" customHeight="true" outlineLevel="0" collapsed="false">
      <c r="A250" s="94" t="s">
        <v>703</v>
      </c>
      <c r="B250" s="95" t="s">
        <v>704</v>
      </c>
    </row>
    <row r="251" customFormat="false" ht="15.75" hidden="false" customHeight="true" outlineLevel="0" collapsed="false">
      <c r="A251" s="98" t="s">
        <v>705</v>
      </c>
      <c r="B251" s="99" t="s">
        <v>706</v>
      </c>
    </row>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sheetData>
  <sheetProtection algorithmName="SHA-512" hashValue="WBmTH26ubp9w0zHGuU9NANhQr/b5tNhFs1cKfejDqH0wDaH57XPjFKpPrCfS3ZhngZZYMU6E2MN134tZs4jWrA==" saltValue="GBHp+teDYufOqQQkk2ECew==" spinCount="100000" sheet="true" objects="true" scenarios="true"/>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4"/>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D22" activeCellId="0" sqref="D22"/>
    </sheetView>
  </sheetViews>
  <sheetFormatPr defaultColWidth="11.42578125" defaultRowHeight="15" zeroHeight="false" outlineLevelRow="0" outlineLevelCol="0"/>
  <cols>
    <col collapsed="false" customWidth="false" hidden="false" outlineLevel="0" max="2" min="2" style="100" width="11.43"/>
    <col collapsed="false" customWidth="true" hidden="false" outlineLevel="0" max="3" min="3" style="0" width="42.86"/>
    <col collapsed="false" customWidth="true" hidden="false" outlineLevel="0" max="4" min="4" style="101" width="14.42"/>
  </cols>
  <sheetData>
    <row r="1" customFormat="false" ht="15" hidden="false" customHeight="false" outlineLevel="0" collapsed="false">
      <c r="A1" s="93" t="s">
        <v>707</v>
      </c>
      <c r="B1" s="102" t="s">
        <v>708</v>
      </c>
      <c r="C1" s="93" t="s">
        <v>709</v>
      </c>
      <c r="D1" s="103" t="s">
        <v>710</v>
      </c>
    </row>
    <row r="2" s="106" customFormat="true" ht="24" hidden="false" customHeight="true" outlineLevel="0" collapsed="false">
      <c r="A2" s="104" t="s">
        <v>711</v>
      </c>
      <c r="B2" s="103"/>
      <c r="C2" s="104" t="s">
        <v>712</v>
      </c>
      <c r="D2" s="105" t="n">
        <v>1</v>
      </c>
    </row>
    <row r="3" customFormat="false" ht="24" hidden="false" customHeight="true" outlineLevel="0" collapsed="false">
      <c r="A3" s="106" t="s">
        <v>713</v>
      </c>
      <c r="B3" s="101"/>
      <c r="C3" s="106" t="s">
        <v>714</v>
      </c>
      <c r="D3" s="105" t="n">
        <v>1</v>
      </c>
    </row>
    <row r="4" s="106" customFormat="true" ht="24" hidden="false" customHeight="true" outlineLevel="0" collapsed="false">
      <c r="A4" s="104" t="s">
        <v>713</v>
      </c>
      <c r="B4" s="103"/>
      <c r="C4" s="104" t="s">
        <v>715</v>
      </c>
      <c r="D4" s="105" t="n">
        <v>1</v>
      </c>
    </row>
    <row r="5" s="106" customFormat="true" ht="24" hidden="false" customHeight="true" outlineLevel="0" collapsed="false">
      <c r="A5" s="104" t="s">
        <v>716</v>
      </c>
      <c r="B5" s="103"/>
      <c r="C5" s="104" t="s">
        <v>717</v>
      </c>
      <c r="D5" s="105" t="n">
        <v>1</v>
      </c>
    </row>
    <row r="6" s="106" customFormat="true" ht="24" hidden="false" customHeight="true" outlineLevel="0" collapsed="false">
      <c r="A6" s="104" t="s">
        <v>716</v>
      </c>
      <c r="B6" s="103"/>
      <c r="C6" s="104" t="s">
        <v>718</v>
      </c>
      <c r="D6" s="105" t="n">
        <v>1</v>
      </c>
    </row>
    <row r="7" s="106" customFormat="true" ht="24" hidden="false" customHeight="true" outlineLevel="0" collapsed="false">
      <c r="A7" s="104" t="s">
        <v>719</v>
      </c>
      <c r="B7" s="103"/>
      <c r="C7" s="104" t="s">
        <v>720</v>
      </c>
      <c r="D7" s="105" t="n">
        <v>1</v>
      </c>
    </row>
    <row r="8" s="106" customFormat="true" ht="24" hidden="false" customHeight="true" outlineLevel="0" collapsed="false">
      <c r="A8" s="104" t="s">
        <v>719</v>
      </c>
      <c r="B8" s="103"/>
      <c r="C8" s="104" t="s">
        <v>721</v>
      </c>
      <c r="D8" s="105" t="n">
        <v>1</v>
      </c>
    </row>
    <row r="9" s="106" customFormat="true" ht="24" hidden="false" customHeight="true" outlineLevel="0" collapsed="false">
      <c r="A9" s="104" t="s">
        <v>719</v>
      </c>
      <c r="B9" s="103"/>
      <c r="C9" s="104" t="s">
        <v>722</v>
      </c>
      <c r="D9" s="105" t="n">
        <v>1</v>
      </c>
    </row>
    <row r="10" s="106" customFormat="true" ht="24" hidden="false" customHeight="true" outlineLevel="0" collapsed="false">
      <c r="A10" s="104" t="s">
        <v>719</v>
      </c>
      <c r="B10" s="103"/>
      <c r="C10" s="104" t="s">
        <v>723</v>
      </c>
      <c r="D10" s="105" t="n">
        <v>1</v>
      </c>
    </row>
    <row r="11" s="106" customFormat="true" ht="24" hidden="false" customHeight="true" outlineLevel="0" collapsed="false">
      <c r="A11" s="104" t="s">
        <v>724</v>
      </c>
      <c r="B11" s="103"/>
      <c r="C11" s="104" t="s">
        <v>725</v>
      </c>
      <c r="D11" s="105" t="n">
        <v>1</v>
      </c>
    </row>
    <row r="12" s="106" customFormat="true" ht="24" hidden="false" customHeight="true" outlineLevel="0" collapsed="false">
      <c r="A12" s="104" t="s">
        <v>724</v>
      </c>
      <c r="B12" s="103"/>
      <c r="C12" s="104" t="s">
        <v>726</v>
      </c>
      <c r="D12" s="105" t="n">
        <v>1</v>
      </c>
    </row>
    <row r="13" s="106" customFormat="true" ht="24" hidden="false" customHeight="true" outlineLevel="0" collapsed="false">
      <c r="A13" s="104" t="s">
        <v>724</v>
      </c>
      <c r="B13" s="103"/>
      <c r="C13" s="104" t="s">
        <v>727</v>
      </c>
      <c r="D13" s="105" t="n">
        <v>1</v>
      </c>
    </row>
    <row r="14" s="106" customFormat="true" ht="24" hidden="false" customHeight="true" outlineLevel="0" collapsed="false">
      <c r="A14" s="104" t="s">
        <v>728</v>
      </c>
      <c r="B14" s="103"/>
      <c r="C14" s="104" t="s">
        <v>729</v>
      </c>
      <c r="D14" s="105" t="n">
        <v>1</v>
      </c>
    </row>
    <row r="15" s="106" customFormat="true" ht="24" hidden="false" customHeight="true" outlineLevel="0" collapsed="false">
      <c r="A15" s="104" t="s">
        <v>730</v>
      </c>
      <c r="B15" s="103"/>
      <c r="C15" s="104" t="s">
        <v>731</v>
      </c>
      <c r="D15" s="105" t="n">
        <v>1</v>
      </c>
    </row>
    <row r="16" s="106" customFormat="true" ht="24" hidden="false" customHeight="true" outlineLevel="0" collapsed="false">
      <c r="A16" s="104" t="s">
        <v>732</v>
      </c>
      <c r="B16" s="103"/>
      <c r="C16" s="104" t="s">
        <v>731</v>
      </c>
      <c r="D16" s="105" t="n">
        <v>1</v>
      </c>
    </row>
    <row r="17" s="106" customFormat="true" ht="24" hidden="false" customHeight="true" outlineLevel="0" collapsed="false">
      <c r="A17" s="104" t="s">
        <v>733</v>
      </c>
      <c r="B17" s="103"/>
      <c r="C17" s="104" t="s">
        <v>731</v>
      </c>
      <c r="D17" s="105" t="n">
        <v>1</v>
      </c>
    </row>
    <row r="18" s="106" customFormat="true" ht="24" hidden="false" customHeight="true" outlineLevel="0" collapsed="false">
      <c r="A18" s="104" t="s">
        <v>734</v>
      </c>
      <c r="B18" s="103"/>
      <c r="C18" s="104" t="s">
        <v>735</v>
      </c>
      <c r="D18" s="105" t="n">
        <v>1</v>
      </c>
    </row>
    <row r="19" s="106" customFormat="true" ht="24" hidden="false" customHeight="true" outlineLevel="0" collapsed="false">
      <c r="A19" s="104" t="s">
        <v>736</v>
      </c>
      <c r="B19" s="107" t="n">
        <v>45759</v>
      </c>
      <c r="C19" s="104" t="s">
        <v>731</v>
      </c>
      <c r="D19" s="105" t="n">
        <v>1</v>
      </c>
    </row>
    <row r="20" s="106" customFormat="true" ht="24" hidden="false" customHeight="true" outlineLevel="0" collapsed="false">
      <c r="A20" s="104" t="s">
        <v>737</v>
      </c>
      <c r="B20" s="107" t="n">
        <v>45826</v>
      </c>
      <c r="C20" s="104" t="s">
        <v>738</v>
      </c>
      <c r="D20" s="105" t="n">
        <v>1</v>
      </c>
    </row>
    <row r="21" s="106" customFormat="true" ht="24" hidden="false" customHeight="true" outlineLevel="0" collapsed="false">
      <c r="A21" s="104" t="s">
        <v>739</v>
      </c>
      <c r="B21" s="107" t="n">
        <v>46083</v>
      </c>
      <c r="C21" s="104" t="s">
        <v>740</v>
      </c>
      <c r="D21" s="105" t="n">
        <v>1</v>
      </c>
    </row>
    <row r="22" s="106" customFormat="true" ht="24" hidden="false" customHeight="true" outlineLevel="0" collapsed="false">
      <c r="A22" s="104" t="s">
        <v>741</v>
      </c>
      <c r="B22" s="107" t="n">
        <v>46100</v>
      </c>
      <c r="C22" s="104" t="s">
        <v>742</v>
      </c>
      <c r="D22" s="105" t="n">
        <v>1</v>
      </c>
    </row>
    <row r="23" s="106" customFormat="true" ht="24" hidden="false" customHeight="true" outlineLevel="0" collapsed="false">
      <c r="A23" s="104"/>
      <c r="B23" s="103"/>
      <c r="C23" s="104" t="s">
        <v>743</v>
      </c>
      <c r="D23" s="105" t="n">
        <v>0.4</v>
      </c>
    </row>
    <row r="24" s="106" customFormat="true" ht="24" hidden="false" customHeight="true" outlineLevel="0" collapsed="false">
      <c r="A24" s="104"/>
      <c r="B24" s="103"/>
      <c r="C24" s="104" t="s">
        <v>744</v>
      </c>
      <c r="D24" s="105" t="n">
        <v>0.4</v>
      </c>
    </row>
  </sheetData>
  <sheetProtection sheet="true" password="ea3d" objects="true" scenarios="true" selectLockedCells="true" selectUnlockedCells="true"/>
  <conditionalFormatting sqref="D2:D15 D23:D24">
    <cfRule type="iconSet" priority="2">
      <iconSet iconSet="3Symbols">
        <cfvo type="percent" val="0"/>
        <cfvo type="percent" val="66"/>
        <cfvo type="percent" val="100"/>
      </iconSet>
    </cfRule>
  </conditionalFormatting>
  <conditionalFormatting sqref="D16">
    <cfRule type="iconSet" priority="3">
      <iconSet iconSet="3Symbols">
        <cfvo type="percent" val="0"/>
        <cfvo type="percent" val="66"/>
        <cfvo type="percent" val="100"/>
      </iconSet>
    </cfRule>
  </conditionalFormatting>
  <conditionalFormatting sqref="D17:D18">
    <cfRule type="iconSet" priority="4">
      <iconSet iconSet="3Symbols">
        <cfvo type="percent" val="0"/>
        <cfvo type="percent" val="66"/>
        <cfvo type="percent" val="100"/>
      </iconSet>
    </cfRule>
  </conditionalFormatting>
  <conditionalFormatting sqref="D19">
    <cfRule type="iconSet" priority="5">
      <iconSet iconSet="3Symbols">
        <cfvo type="percent" val="0"/>
        <cfvo type="percent" val="66"/>
        <cfvo type="percent" val="100"/>
      </iconSet>
    </cfRule>
  </conditionalFormatting>
  <conditionalFormatting sqref="D20:D21">
    <cfRule type="iconSet" priority="6">
      <iconSet iconSet="3Symbols">
        <cfvo type="percent" val="0"/>
        <cfvo type="percent" val="66"/>
        <cfvo type="percent" val="100"/>
      </iconSet>
    </cfRule>
  </conditionalFormatting>
  <conditionalFormatting sqref="D22">
    <cfRule type="iconSet" priority="7">
      <iconSet iconSet="3Symbols">
        <cfvo type="percent" val="0"/>
        <cfvo type="percent" val="66"/>
        <cfvo type="percent" val="100"/>
      </iconSet>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122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3" ySplit="1" topLeftCell="D2" activePane="bottomRight" state="frozen"/>
      <selection pane="topLeft" activeCell="A1" activeCellId="0" sqref="A1"/>
      <selection pane="topRight" activeCell="D1" activeCellId="0" sqref="D1"/>
      <selection pane="bottomLeft" activeCell="A2" activeCellId="0" sqref="A2"/>
      <selection pane="bottomRight" activeCell="B1229" activeCellId="0" sqref="B1229"/>
    </sheetView>
  </sheetViews>
  <sheetFormatPr defaultColWidth="14.42578125" defaultRowHeight="15" zeroHeight="false" outlineLevelRow="0" outlineLevelCol="0"/>
  <cols>
    <col collapsed="false" customWidth="true" hidden="false" outlineLevel="0" max="1" min="1" style="0" width="8.86"/>
    <col collapsed="false" customWidth="true" hidden="false" outlineLevel="0" max="3" min="2" style="0" width="11"/>
    <col collapsed="false" customWidth="true" hidden="false" outlineLevel="0" max="4" min="4" style="0" width="38"/>
    <col collapsed="false" customWidth="true" hidden="false" outlineLevel="0" max="5" min="5" style="0" width="68.14"/>
    <col collapsed="false" customWidth="true" hidden="false" outlineLevel="0" max="6" min="6" style="0" width="15.14"/>
    <col collapsed="false" customWidth="true" hidden="false" outlineLevel="0" max="7" min="7" style="0" width="12.29"/>
    <col collapsed="false" customWidth="true" hidden="false" outlineLevel="0" max="8" min="8" style="0" width="14.86"/>
    <col collapsed="false" customWidth="true" hidden="false" outlineLevel="0" max="9" min="9" style="0" width="10.71"/>
    <col collapsed="false" customWidth="true" hidden="false" outlineLevel="0" max="10" min="10" style="0" width="17"/>
    <col collapsed="false" customWidth="true" hidden="false" outlineLevel="0" max="11" min="11" style="0" width="12.71"/>
    <col collapsed="false" customWidth="true" hidden="false" outlineLevel="0" max="26" min="12" style="0" width="8.86"/>
  </cols>
  <sheetData>
    <row r="1" customFormat="false" ht="27.75" hidden="false" customHeight="true" outlineLevel="0" collapsed="false">
      <c r="A1" s="108" t="s">
        <v>745</v>
      </c>
      <c r="B1" s="109" t="s">
        <v>746</v>
      </c>
      <c r="C1" s="109" t="s">
        <v>209</v>
      </c>
      <c r="D1" s="109" t="s">
        <v>32</v>
      </c>
      <c r="E1" s="110" t="s">
        <v>747</v>
      </c>
      <c r="F1" s="109" t="s">
        <v>748</v>
      </c>
      <c r="G1" s="109" t="s">
        <v>749</v>
      </c>
      <c r="H1" s="109" t="s">
        <v>750</v>
      </c>
      <c r="I1" s="109" t="s">
        <v>751</v>
      </c>
      <c r="J1" s="109" t="s">
        <v>752</v>
      </c>
      <c r="K1" s="111" t="s">
        <v>753</v>
      </c>
    </row>
    <row r="2" customFormat="false" ht="67.5" hidden="false" customHeight="true" outlineLevel="0" collapsed="false">
      <c r="A2" s="112" t="n">
        <v>1</v>
      </c>
      <c r="B2" s="113" t="n">
        <v>0.1</v>
      </c>
      <c r="C2" s="114" t="s">
        <v>754</v>
      </c>
      <c r="D2" s="115" t="s">
        <v>755</v>
      </c>
      <c r="E2" s="116" t="s">
        <v>756</v>
      </c>
      <c r="F2" s="117"/>
      <c r="G2" s="118" t="n">
        <v>0</v>
      </c>
      <c r="H2" s="117"/>
      <c r="I2" s="119"/>
      <c r="J2" s="119"/>
      <c r="K2" s="120" t="s">
        <v>757</v>
      </c>
    </row>
    <row r="3" customFormat="false" ht="67.5" hidden="false" customHeight="true" outlineLevel="0" collapsed="false">
      <c r="A3" s="112" t="n">
        <v>2</v>
      </c>
      <c r="B3" s="113" t="n">
        <v>0.1</v>
      </c>
      <c r="C3" s="114" t="s">
        <v>758</v>
      </c>
      <c r="D3" s="115" t="s">
        <v>759</v>
      </c>
      <c r="E3" s="116" t="s">
        <v>760</v>
      </c>
      <c r="F3" s="117"/>
      <c r="G3" s="118" t="n">
        <v>0</v>
      </c>
      <c r="H3" s="117"/>
      <c r="I3" s="119"/>
      <c r="J3" s="119"/>
      <c r="K3" s="120" t="s">
        <v>757</v>
      </c>
    </row>
    <row r="4" customFormat="false" ht="67.5" hidden="false" customHeight="true" outlineLevel="0" collapsed="false">
      <c r="A4" s="112" t="n">
        <v>3</v>
      </c>
      <c r="B4" s="113" t="n">
        <v>0.1</v>
      </c>
      <c r="C4" s="114" t="s">
        <v>761</v>
      </c>
      <c r="D4" s="115" t="s">
        <v>762</v>
      </c>
      <c r="E4" s="116" t="s">
        <v>763</v>
      </c>
      <c r="F4" s="117"/>
      <c r="G4" s="118" t="n">
        <v>0</v>
      </c>
      <c r="H4" s="117"/>
      <c r="I4" s="119" t="n">
        <v>1</v>
      </c>
      <c r="J4" s="119"/>
      <c r="K4" s="120" t="s">
        <v>757</v>
      </c>
    </row>
    <row r="5" customFormat="false" ht="67.5" hidden="false" customHeight="true" outlineLevel="0" collapsed="false">
      <c r="A5" s="112" t="n">
        <v>4</v>
      </c>
      <c r="B5" s="113" t="n">
        <v>0.2</v>
      </c>
      <c r="C5" s="114" t="s">
        <v>764</v>
      </c>
      <c r="D5" s="115" t="s">
        <v>765</v>
      </c>
      <c r="E5" s="116" t="s">
        <v>766</v>
      </c>
      <c r="F5" s="117"/>
      <c r="G5" s="118" t="n">
        <v>0</v>
      </c>
      <c r="H5" s="117"/>
      <c r="I5" s="119"/>
      <c r="J5" s="119"/>
      <c r="K5" s="120" t="s">
        <v>757</v>
      </c>
    </row>
    <row r="6" customFormat="false" ht="67.5" hidden="false" customHeight="true" outlineLevel="0" collapsed="false">
      <c r="A6" s="112" t="n">
        <v>5</v>
      </c>
      <c r="B6" s="113" t="n">
        <v>0.2</v>
      </c>
      <c r="C6" s="114" t="s">
        <v>767</v>
      </c>
      <c r="D6" s="115" t="s">
        <v>768</v>
      </c>
      <c r="E6" s="116" t="s">
        <v>769</v>
      </c>
      <c r="F6" s="117"/>
      <c r="G6" s="118" t="n">
        <v>0</v>
      </c>
      <c r="H6" s="117"/>
      <c r="I6" s="119" t="n">
        <v>1</v>
      </c>
      <c r="J6" s="119"/>
      <c r="K6" s="120" t="s">
        <v>757</v>
      </c>
    </row>
    <row r="7" customFormat="false" ht="67.5" hidden="false" customHeight="true" outlineLevel="0" collapsed="false">
      <c r="A7" s="112" t="n">
        <v>6</v>
      </c>
      <c r="B7" s="113" t="n">
        <v>0.2</v>
      </c>
      <c r="C7" s="114" t="s">
        <v>770</v>
      </c>
      <c r="D7" s="115" t="s">
        <v>771</v>
      </c>
      <c r="E7" s="116" t="s">
        <v>772</v>
      </c>
      <c r="F7" s="117"/>
      <c r="G7" s="118" t="n">
        <v>0</v>
      </c>
      <c r="H7" s="117"/>
      <c r="I7" s="119"/>
      <c r="J7" s="119" t="n">
        <v>1</v>
      </c>
      <c r="K7" s="120" t="s">
        <v>757</v>
      </c>
    </row>
    <row r="8" customFormat="false" ht="67.5" hidden="false" customHeight="true" outlineLevel="0" collapsed="false">
      <c r="A8" s="112" t="n">
        <v>7</v>
      </c>
      <c r="B8" s="113" t="n">
        <v>0.3</v>
      </c>
      <c r="C8" s="114" t="s">
        <v>773</v>
      </c>
      <c r="D8" s="115" t="s">
        <v>774</v>
      </c>
      <c r="E8" s="116" t="s">
        <v>775</v>
      </c>
      <c r="F8" s="117"/>
      <c r="G8" s="118" t="n">
        <v>0</v>
      </c>
      <c r="H8" s="117"/>
      <c r="I8" s="119"/>
      <c r="J8" s="119"/>
      <c r="K8" s="120" t="s">
        <v>757</v>
      </c>
    </row>
    <row r="9" customFormat="false" ht="67.5" hidden="false" customHeight="true" outlineLevel="0" collapsed="false">
      <c r="A9" s="112" t="n">
        <v>8</v>
      </c>
      <c r="B9" s="113" t="n">
        <v>0.3</v>
      </c>
      <c r="C9" s="114" t="s">
        <v>776</v>
      </c>
      <c r="D9" s="115" t="s">
        <v>777</v>
      </c>
      <c r="E9" s="116" t="s">
        <v>778</v>
      </c>
      <c r="F9" s="117"/>
      <c r="G9" s="118" t="n">
        <v>0</v>
      </c>
      <c r="H9" s="117"/>
      <c r="I9" s="119"/>
      <c r="J9" s="119"/>
      <c r="K9" s="120" t="s">
        <v>757</v>
      </c>
    </row>
    <row r="10" customFormat="false" ht="67.5" hidden="false" customHeight="true" outlineLevel="0" collapsed="false">
      <c r="A10" s="112" t="n">
        <v>9</v>
      </c>
      <c r="B10" s="113" t="n">
        <v>0.3</v>
      </c>
      <c r="C10" s="114" t="s">
        <v>779</v>
      </c>
      <c r="D10" s="115" t="s">
        <v>780</v>
      </c>
      <c r="E10" s="116" t="s">
        <v>756</v>
      </c>
      <c r="F10" s="117"/>
      <c r="G10" s="118" t="n">
        <v>0</v>
      </c>
      <c r="H10" s="117"/>
      <c r="I10" s="119"/>
      <c r="J10" s="119"/>
      <c r="K10" s="120" t="s">
        <v>757</v>
      </c>
    </row>
    <row r="11" customFormat="false" ht="67.5" hidden="false" customHeight="true" outlineLevel="0" collapsed="false">
      <c r="A11" s="112" t="n">
        <v>10</v>
      </c>
      <c r="B11" s="113" t="n">
        <v>0.3</v>
      </c>
      <c r="C11" s="114" t="s">
        <v>781</v>
      </c>
      <c r="D11" s="115" t="s">
        <v>782</v>
      </c>
      <c r="E11" s="116" t="s">
        <v>783</v>
      </c>
      <c r="F11" s="117"/>
      <c r="G11" s="118" t="n">
        <v>0</v>
      </c>
      <c r="H11" s="117"/>
      <c r="I11" s="119" t="n">
        <v>1</v>
      </c>
      <c r="J11" s="119"/>
      <c r="K11" s="120" t="s">
        <v>757</v>
      </c>
    </row>
    <row r="12" customFormat="false" ht="67.5" hidden="false" customHeight="true" outlineLevel="0" collapsed="false">
      <c r="A12" s="112" t="n">
        <v>11</v>
      </c>
      <c r="B12" s="113" t="n">
        <v>0.3</v>
      </c>
      <c r="C12" s="114" t="s">
        <v>784</v>
      </c>
      <c r="D12" s="115" t="s">
        <v>785</v>
      </c>
      <c r="E12" s="116" t="s">
        <v>786</v>
      </c>
      <c r="F12" s="117"/>
      <c r="G12" s="118" t="n">
        <v>0</v>
      </c>
      <c r="H12" s="117"/>
      <c r="I12" s="119"/>
      <c r="J12" s="119"/>
      <c r="K12" s="120" t="s">
        <v>757</v>
      </c>
    </row>
    <row r="13" customFormat="false" ht="67.5" hidden="false" customHeight="true" outlineLevel="0" collapsed="false">
      <c r="A13" s="112" t="n">
        <v>12</v>
      </c>
      <c r="B13" s="113" t="n">
        <v>0.3</v>
      </c>
      <c r="C13" s="114" t="s">
        <v>787</v>
      </c>
      <c r="D13" s="115" t="s">
        <v>788</v>
      </c>
      <c r="E13" s="116" t="s">
        <v>789</v>
      </c>
      <c r="F13" s="117"/>
      <c r="G13" s="118" t="n">
        <v>0</v>
      </c>
      <c r="H13" s="117"/>
      <c r="I13" s="119" t="n">
        <v>1</v>
      </c>
      <c r="J13" s="119"/>
      <c r="K13" s="120" t="s">
        <v>757</v>
      </c>
    </row>
    <row r="14" customFormat="false" ht="67.5" hidden="false" customHeight="true" outlineLevel="0" collapsed="false">
      <c r="A14" s="112" t="n">
        <v>13</v>
      </c>
      <c r="B14" s="113" t="n">
        <v>0.3</v>
      </c>
      <c r="C14" s="114" t="s">
        <v>790</v>
      </c>
      <c r="D14" s="115" t="s">
        <v>791</v>
      </c>
      <c r="E14" s="116" t="s">
        <v>792</v>
      </c>
      <c r="F14" s="117"/>
      <c r="G14" s="118" t="n">
        <v>0</v>
      </c>
      <c r="H14" s="117"/>
      <c r="I14" s="119"/>
      <c r="J14" s="119"/>
      <c r="K14" s="120" t="s">
        <v>757</v>
      </c>
    </row>
    <row r="15" customFormat="false" ht="67.5" hidden="false" customHeight="true" outlineLevel="0" collapsed="false">
      <c r="A15" s="112" t="n">
        <v>14</v>
      </c>
      <c r="B15" s="113" t="n">
        <v>0.3</v>
      </c>
      <c r="C15" s="114" t="s">
        <v>793</v>
      </c>
      <c r="D15" s="115" t="s">
        <v>794</v>
      </c>
      <c r="E15" s="116" t="s">
        <v>795</v>
      </c>
      <c r="F15" s="117"/>
      <c r="G15" s="118" t="n">
        <v>0</v>
      </c>
      <c r="H15" s="117"/>
      <c r="I15" s="119" t="n">
        <v>1</v>
      </c>
      <c r="J15" s="119"/>
      <c r="K15" s="120" t="s">
        <v>757</v>
      </c>
    </row>
    <row r="16" customFormat="false" ht="67.5" hidden="false" customHeight="true" outlineLevel="0" collapsed="false">
      <c r="A16" s="112" t="n">
        <v>15</v>
      </c>
      <c r="B16" s="113" t="n">
        <v>0.4</v>
      </c>
      <c r="C16" s="114" t="s">
        <v>796</v>
      </c>
      <c r="D16" s="115" t="s">
        <v>797</v>
      </c>
      <c r="E16" s="116" t="s">
        <v>798</v>
      </c>
      <c r="F16" s="117"/>
      <c r="G16" s="118" t="n">
        <v>0</v>
      </c>
      <c r="H16" s="117"/>
      <c r="I16" s="119"/>
      <c r="J16" s="119"/>
      <c r="K16" s="120" t="s">
        <v>757</v>
      </c>
    </row>
    <row r="17" customFormat="false" ht="67.5" hidden="false" customHeight="true" outlineLevel="0" collapsed="false">
      <c r="A17" s="112" t="n">
        <v>16</v>
      </c>
      <c r="B17" s="113" t="n">
        <v>0.4</v>
      </c>
      <c r="C17" s="114" t="s">
        <v>799</v>
      </c>
      <c r="D17" s="115" t="s">
        <v>800</v>
      </c>
      <c r="E17" s="116" t="s">
        <v>778</v>
      </c>
      <c r="F17" s="117"/>
      <c r="G17" s="118" t="n">
        <v>0</v>
      </c>
      <c r="H17" s="117"/>
      <c r="I17" s="119"/>
      <c r="J17" s="119" t="n">
        <v>1</v>
      </c>
      <c r="K17" s="120" t="s">
        <v>757</v>
      </c>
    </row>
    <row r="18" customFormat="false" ht="67.5" hidden="false" customHeight="true" outlineLevel="0" collapsed="false">
      <c r="A18" s="112" t="n">
        <v>17</v>
      </c>
      <c r="B18" s="113" t="n">
        <v>0.4</v>
      </c>
      <c r="C18" s="114" t="s">
        <v>801</v>
      </c>
      <c r="D18" s="115" t="s">
        <v>802</v>
      </c>
      <c r="E18" s="116" t="s">
        <v>756</v>
      </c>
      <c r="F18" s="117"/>
      <c r="G18" s="118" t="n">
        <v>0</v>
      </c>
      <c r="H18" s="117"/>
      <c r="I18" s="119"/>
      <c r="J18" s="119"/>
      <c r="K18" s="120" t="s">
        <v>757</v>
      </c>
    </row>
    <row r="19" customFormat="false" ht="67.5" hidden="false" customHeight="true" outlineLevel="0" collapsed="false">
      <c r="A19" s="112" t="n">
        <v>18</v>
      </c>
      <c r="B19" s="113" t="n">
        <v>0.4</v>
      </c>
      <c r="C19" s="114" t="s">
        <v>803</v>
      </c>
      <c r="D19" s="115" t="s">
        <v>804</v>
      </c>
      <c r="E19" s="116" t="s">
        <v>805</v>
      </c>
      <c r="F19" s="117"/>
      <c r="G19" s="118" t="n">
        <v>0</v>
      </c>
      <c r="H19" s="117"/>
      <c r="I19" s="119"/>
      <c r="J19" s="119"/>
      <c r="K19" s="120" t="s">
        <v>757</v>
      </c>
    </row>
    <row r="20" customFormat="false" ht="67.5" hidden="false" customHeight="true" outlineLevel="0" collapsed="false">
      <c r="A20" s="112" t="n">
        <v>19</v>
      </c>
      <c r="B20" s="113" t="n">
        <v>0.4</v>
      </c>
      <c r="C20" s="114" t="s">
        <v>806</v>
      </c>
      <c r="D20" s="115" t="s">
        <v>807</v>
      </c>
      <c r="E20" s="116" t="s">
        <v>775</v>
      </c>
      <c r="F20" s="117"/>
      <c r="G20" s="118" t="n">
        <v>0</v>
      </c>
      <c r="H20" s="117"/>
      <c r="I20" s="119"/>
      <c r="J20" s="119" t="n">
        <v>1</v>
      </c>
      <c r="K20" s="120" t="s">
        <v>757</v>
      </c>
    </row>
    <row r="21" customFormat="false" ht="67.5" hidden="false" customHeight="true" outlineLevel="0" collapsed="false">
      <c r="A21" s="112" t="n">
        <v>20</v>
      </c>
      <c r="B21" s="113" t="n">
        <v>0.4</v>
      </c>
      <c r="C21" s="114" t="s">
        <v>808</v>
      </c>
      <c r="D21" s="115" t="s">
        <v>809</v>
      </c>
      <c r="E21" s="116" t="s">
        <v>810</v>
      </c>
      <c r="F21" s="117"/>
      <c r="G21" s="118" t="n">
        <v>0</v>
      </c>
      <c r="H21" s="117"/>
      <c r="I21" s="119"/>
      <c r="J21" s="119"/>
      <c r="K21" s="120" t="s">
        <v>757</v>
      </c>
    </row>
    <row r="22" customFormat="false" ht="67.5" hidden="false" customHeight="true" outlineLevel="0" collapsed="false">
      <c r="A22" s="112" t="n">
        <v>21</v>
      </c>
      <c r="B22" s="113" t="n">
        <v>0.4</v>
      </c>
      <c r="C22" s="114" t="s">
        <v>811</v>
      </c>
      <c r="D22" s="115" t="s">
        <v>812</v>
      </c>
      <c r="E22" s="116" t="s">
        <v>813</v>
      </c>
      <c r="F22" s="117"/>
      <c r="G22" s="118" t="n">
        <v>0</v>
      </c>
      <c r="H22" s="117"/>
      <c r="I22" s="119"/>
      <c r="J22" s="119"/>
      <c r="K22" s="120" t="s">
        <v>757</v>
      </c>
    </row>
    <row r="23" customFormat="false" ht="67.5" hidden="false" customHeight="true" outlineLevel="0" collapsed="false">
      <c r="A23" s="112" t="n">
        <v>22</v>
      </c>
      <c r="B23" s="113" t="n">
        <v>0.4</v>
      </c>
      <c r="C23" s="114" t="s">
        <v>814</v>
      </c>
      <c r="D23" s="115" t="s">
        <v>815</v>
      </c>
      <c r="E23" s="116" t="s">
        <v>816</v>
      </c>
      <c r="F23" s="117"/>
      <c r="G23" s="118" t="n">
        <v>0</v>
      </c>
      <c r="H23" s="117"/>
      <c r="I23" s="119" t="n">
        <v>1</v>
      </c>
      <c r="J23" s="119"/>
      <c r="K23" s="120" t="s">
        <v>757</v>
      </c>
    </row>
    <row r="24" customFormat="false" ht="67.5" hidden="false" customHeight="true" outlineLevel="0" collapsed="false">
      <c r="A24" s="112" t="n">
        <v>23</v>
      </c>
      <c r="B24" s="113" t="n">
        <v>0.4</v>
      </c>
      <c r="C24" s="114" t="s">
        <v>817</v>
      </c>
      <c r="D24" s="115" t="s">
        <v>818</v>
      </c>
      <c r="E24" s="116" t="s">
        <v>819</v>
      </c>
      <c r="F24" s="117"/>
      <c r="G24" s="118" t="n">
        <v>0</v>
      </c>
      <c r="H24" s="117"/>
      <c r="I24" s="119" t="n">
        <v>1</v>
      </c>
      <c r="J24" s="119"/>
      <c r="K24" s="120" t="s">
        <v>757</v>
      </c>
    </row>
    <row r="25" customFormat="false" ht="67.5" hidden="false" customHeight="true" outlineLevel="0" collapsed="false">
      <c r="A25" s="112" t="n">
        <v>24</v>
      </c>
      <c r="B25" s="113" t="n">
        <v>0.4</v>
      </c>
      <c r="C25" s="114" t="s">
        <v>820</v>
      </c>
      <c r="D25" s="115" t="s">
        <v>821</v>
      </c>
      <c r="E25" s="116" t="s">
        <v>822</v>
      </c>
      <c r="F25" s="117"/>
      <c r="G25" s="118" t="n">
        <v>0</v>
      </c>
      <c r="H25" s="117"/>
      <c r="I25" s="119"/>
      <c r="J25" s="119"/>
      <c r="K25" s="120" t="s">
        <v>757</v>
      </c>
    </row>
    <row r="26" customFormat="false" ht="67.5" hidden="false" customHeight="true" outlineLevel="0" collapsed="false">
      <c r="A26" s="112" t="n">
        <v>25</v>
      </c>
      <c r="B26" s="113" t="n">
        <v>0.4</v>
      </c>
      <c r="C26" s="114" t="s">
        <v>823</v>
      </c>
      <c r="D26" s="115" t="s">
        <v>824</v>
      </c>
      <c r="E26" s="116" t="s">
        <v>825</v>
      </c>
      <c r="F26" s="117"/>
      <c r="G26" s="118" t="n">
        <v>0</v>
      </c>
      <c r="H26" s="117"/>
      <c r="I26" s="119"/>
      <c r="J26" s="119"/>
      <c r="K26" s="120" t="s">
        <v>757</v>
      </c>
    </row>
    <row r="27" customFormat="false" ht="67.5" hidden="false" customHeight="true" outlineLevel="0" collapsed="false">
      <c r="A27" s="112" t="n">
        <v>26</v>
      </c>
      <c r="B27" s="113" t="n">
        <v>0.4</v>
      </c>
      <c r="C27" s="114" t="s">
        <v>826</v>
      </c>
      <c r="D27" s="115" t="s">
        <v>827</v>
      </c>
      <c r="E27" s="116" t="s">
        <v>828</v>
      </c>
      <c r="F27" s="117"/>
      <c r="G27" s="118" t="n">
        <v>0</v>
      </c>
      <c r="H27" s="117"/>
      <c r="I27" s="119"/>
      <c r="J27" s="119"/>
      <c r="K27" s="120" t="s">
        <v>757</v>
      </c>
    </row>
    <row r="28" customFormat="false" ht="67.5" hidden="false" customHeight="true" outlineLevel="0" collapsed="false">
      <c r="A28" s="112" t="n">
        <v>27</v>
      </c>
      <c r="B28" s="113" t="n">
        <v>0.4</v>
      </c>
      <c r="C28" s="114" t="s">
        <v>829</v>
      </c>
      <c r="D28" s="115" t="s">
        <v>830</v>
      </c>
      <c r="E28" s="116" t="s">
        <v>831</v>
      </c>
      <c r="F28" s="117"/>
      <c r="G28" s="118" t="n">
        <v>0</v>
      </c>
      <c r="H28" s="117"/>
      <c r="I28" s="119"/>
      <c r="J28" s="119" t="n">
        <v>1</v>
      </c>
      <c r="K28" s="120" t="s">
        <v>757</v>
      </c>
    </row>
    <row r="29" customFormat="false" ht="67.5" hidden="false" customHeight="true" outlineLevel="0" collapsed="false">
      <c r="A29" s="112" t="n">
        <v>28</v>
      </c>
      <c r="B29" s="113" t="n">
        <v>0.4</v>
      </c>
      <c r="C29" s="114" t="s">
        <v>832</v>
      </c>
      <c r="D29" s="115" t="s">
        <v>833</v>
      </c>
      <c r="E29" s="116" t="s">
        <v>834</v>
      </c>
      <c r="F29" s="117"/>
      <c r="G29" s="118" t="n">
        <v>0</v>
      </c>
      <c r="H29" s="117"/>
      <c r="I29" s="119"/>
      <c r="J29" s="119"/>
      <c r="K29" s="120" t="s">
        <v>757</v>
      </c>
    </row>
    <row r="30" customFormat="false" ht="67.5" hidden="false" customHeight="true" outlineLevel="0" collapsed="false">
      <c r="A30" s="112" t="n">
        <v>29</v>
      </c>
      <c r="B30" s="113" t="n">
        <v>0.4</v>
      </c>
      <c r="C30" s="114" t="s">
        <v>835</v>
      </c>
      <c r="D30" s="115" t="s">
        <v>836</v>
      </c>
      <c r="E30" s="116" t="s">
        <v>837</v>
      </c>
      <c r="F30" s="117"/>
      <c r="G30" s="118" t="n">
        <v>0</v>
      </c>
      <c r="H30" s="117"/>
      <c r="I30" s="119"/>
      <c r="J30" s="119"/>
      <c r="K30" s="120" t="s">
        <v>757</v>
      </c>
    </row>
    <row r="31" customFormat="false" ht="67.5" hidden="false" customHeight="true" outlineLevel="0" collapsed="false">
      <c r="A31" s="112" t="n">
        <v>30</v>
      </c>
      <c r="B31" s="113" t="n">
        <v>0.4</v>
      </c>
      <c r="C31" s="114" t="s">
        <v>838</v>
      </c>
      <c r="D31" s="115" t="s">
        <v>839</v>
      </c>
      <c r="E31" s="116" t="s">
        <v>840</v>
      </c>
      <c r="F31" s="117"/>
      <c r="G31" s="118" t="n">
        <v>0</v>
      </c>
      <c r="H31" s="117"/>
      <c r="I31" s="119"/>
      <c r="J31" s="119"/>
      <c r="K31" s="120" t="s">
        <v>757</v>
      </c>
    </row>
    <row r="32" customFormat="false" ht="67.5" hidden="false" customHeight="true" outlineLevel="0" collapsed="false">
      <c r="A32" s="112" t="n">
        <v>31</v>
      </c>
      <c r="B32" s="113" t="n">
        <v>0.4</v>
      </c>
      <c r="C32" s="114" t="s">
        <v>841</v>
      </c>
      <c r="D32" s="115" t="s">
        <v>842</v>
      </c>
      <c r="E32" s="116" t="s">
        <v>843</v>
      </c>
      <c r="F32" s="117"/>
      <c r="G32" s="118" t="n">
        <v>0</v>
      </c>
      <c r="H32" s="117"/>
      <c r="I32" s="119"/>
      <c r="J32" s="119"/>
      <c r="K32" s="120" t="s">
        <v>757</v>
      </c>
    </row>
    <row r="33" customFormat="false" ht="67.5" hidden="false" customHeight="true" outlineLevel="0" collapsed="false">
      <c r="A33" s="112" t="n">
        <v>32</v>
      </c>
      <c r="B33" s="113" t="n">
        <v>0.4</v>
      </c>
      <c r="C33" s="114" t="s">
        <v>844</v>
      </c>
      <c r="D33" s="115" t="s">
        <v>845</v>
      </c>
      <c r="E33" s="116" t="s">
        <v>846</v>
      </c>
      <c r="F33" s="117"/>
      <c r="G33" s="118" t="n">
        <v>0</v>
      </c>
      <c r="H33" s="117"/>
      <c r="I33" s="119"/>
      <c r="J33" s="119"/>
      <c r="K33" s="120" t="s">
        <v>757</v>
      </c>
    </row>
    <row r="34" customFormat="false" ht="67.5" hidden="false" customHeight="true" outlineLevel="0" collapsed="false">
      <c r="A34" s="112" t="n">
        <v>33</v>
      </c>
      <c r="B34" s="113" t="n">
        <v>0.4</v>
      </c>
      <c r="C34" s="114" t="s">
        <v>847</v>
      </c>
      <c r="D34" s="115" t="s">
        <v>848</v>
      </c>
      <c r="E34" s="116" t="s">
        <v>849</v>
      </c>
      <c r="F34" s="117"/>
      <c r="G34" s="118" t="n">
        <v>0</v>
      </c>
      <c r="H34" s="117"/>
      <c r="I34" s="119"/>
      <c r="J34" s="119"/>
      <c r="K34" s="120" t="s">
        <v>757</v>
      </c>
    </row>
    <row r="35" customFormat="false" ht="67.5" hidden="false" customHeight="true" outlineLevel="0" collapsed="false">
      <c r="A35" s="112" t="n">
        <v>34</v>
      </c>
      <c r="B35" s="113" t="n">
        <v>0.4</v>
      </c>
      <c r="C35" s="114" t="s">
        <v>850</v>
      </c>
      <c r="D35" s="115" t="s">
        <v>851</v>
      </c>
      <c r="E35" s="116" t="s">
        <v>852</v>
      </c>
      <c r="F35" s="117"/>
      <c r="G35" s="118" t="n">
        <v>0</v>
      </c>
      <c r="H35" s="117"/>
      <c r="I35" s="119"/>
      <c r="J35" s="119"/>
      <c r="K35" s="120" t="s">
        <v>757</v>
      </c>
    </row>
    <row r="36" customFormat="false" ht="67.5" hidden="false" customHeight="true" outlineLevel="0" collapsed="false">
      <c r="A36" s="112" t="n">
        <v>35</v>
      </c>
      <c r="B36" s="113" t="n">
        <v>0.4</v>
      </c>
      <c r="C36" s="114" t="s">
        <v>853</v>
      </c>
      <c r="D36" s="115" t="s">
        <v>854</v>
      </c>
      <c r="E36" s="116" t="s">
        <v>855</v>
      </c>
      <c r="F36" s="117"/>
      <c r="G36" s="118" t="n">
        <v>0</v>
      </c>
      <c r="H36" s="117"/>
      <c r="I36" s="119"/>
      <c r="J36" s="119"/>
      <c r="K36" s="120" t="s">
        <v>757</v>
      </c>
    </row>
    <row r="37" customFormat="false" ht="67.5" hidden="false" customHeight="true" outlineLevel="0" collapsed="false">
      <c r="A37" s="112" t="n">
        <v>36</v>
      </c>
      <c r="B37" s="113" t="n">
        <v>0.5</v>
      </c>
      <c r="C37" s="114" t="s">
        <v>856</v>
      </c>
      <c r="D37" s="115" t="s">
        <v>857</v>
      </c>
      <c r="E37" s="116" t="s">
        <v>775</v>
      </c>
      <c r="F37" s="117"/>
      <c r="G37" s="118" t="n">
        <v>0</v>
      </c>
      <c r="H37" s="117"/>
      <c r="I37" s="119"/>
      <c r="J37" s="119"/>
      <c r="K37" s="120" t="s">
        <v>757</v>
      </c>
    </row>
    <row r="38" customFormat="false" ht="67.5" hidden="false" customHeight="true" outlineLevel="0" collapsed="false">
      <c r="A38" s="112" t="n">
        <v>37</v>
      </c>
      <c r="B38" s="113" t="n">
        <v>0.5</v>
      </c>
      <c r="C38" s="114" t="s">
        <v>858</v>
      </c>
      <c r="D38" s="115" t="s">
        <v>859</v>
      </c>
      <c r="E38" s="116" t="s">
        <v>860</v>
      </c>
      <c r="F38" s="117"/>
      <c r="G38" s="118" t="n">
        <v>0</v>
      </c>
      <c r="H38" s="117"/>
      <c r="I38" s="119"/>
      <c r="J38" s="119"/>
      <c r="K38" s="120" t="s">
        <v>757</v>
      </c>
    </row>
    <row r="39" customFormat="false" ht="67.5" hidden="false" customHeight="true" outlineLevel="0" collapsed="false">
      <c r="A39" s="112" t="n">
        <v>38</v>
      </c>
      <c r="B39" s="113" t="n">
        <v>0.5</v>
      </c>
      <c r="C39" s="114" t="s">
        <v>861</v>
      </c>
      <c r="D39" s="115" t="s">
        <v>862</v>
      </c>
      <c r="E39" s="116" t="s">
        <v>863</v>
      </c>
      <c r="F39" s="117"/>
      <c r="G39" s="118" t="n">
        <v>0</v>
      </c>
      <c r="H39" s="117"/>
      <c r="I39" s="119"/>
      <c r="J39" s="119"/>
      <c r="K39" s="120" t="s">
        <v>757</v>
      </c>
    </row>
    <row r="40" customFormat="false" ht="67.5" hidden="false" customHeight="true" outlineLevel="0" collapsed="false">
      <c r="A40" s="112" t="n">
        <v>39</v>
      </c>
      <c r="B40" s="113" t="n">
        <v>0.5</v>
      </c>
      <c r="C40" s="114" t="s">
        <v>864</v>
      </c>
      <c r="D40" s="115" t="s">
        <v>865</v>
      </c>
      <c r="E40" s="116" t="s">
        <v>834</v>
      </c>
      <c r="F40" s="117"/>
      <c r="G40" s="118" t="n">
        <v>0</v>
      </c>
      <c r="H40" s="117"/>
      <c r="I40" s="119"/>
      <c r="J40" s="119"/>
      <c r="K40" s="120" t="s">
        <v>757</v>
      </c>
    </row>
    <row r="41" customFormat="false" ht="67.5" hidden="false" customHeight="true" outlineLevel="0" collapsed="false">
      <c r="A41" s="112" t="n">
        <v>40</v>
      </c>
      <c r="B41" s="113" t="n">
        <v>0.5</v>
      </c>
      <c r="C41" s="114" t="s">
        <v>866</v>
      </c>
      <c r="D41" s="115" t="s">
        <v>867</v>
      </c>
      <c r="E41" s="116" t="s">
        <v>868</v>
      </c>
      <c r="F41" s="117"/>
      <c r="G41" s="118" t="n">
        <v>0</v>
      </c>
      <c r="H41" s="117"/>
      <c r="I41" s="119" t="n">
        <v>1</v>
      </c>
      <c r="J41" s="119" t="n">
        <v>1</v>
      </c>
      <c r="K41" s="120" t="s">
        <v>757</v>
      </c>
    </row>
    <row r="42" customFormat="false" ht="67.5" hidden="false" customHeight="true" outlineLevel="0" collapsed="false">
      <c r="A42" s="112" t="n">
        <v>41</v>
      </c>
      <c r="B42" s="113" t="n">
        <v>0.5</v>
      </c>
      <c r="C42" s="114" t="s">
        <v>869</v>
      </c>
      <c r="D42" s="115" t="s">
        <v>870</v>
      </c>
      <c r="E42" s="116" t="s">
        <v>871</v>
      </c>
      <c r="F42" s="117"/>
      <c r="G42" s="118" t="n">
        <v>0</v>
      </c>
      <c r="H42" s="117"/>
      <c r="I42" s="119"/>
      <c r="J42" s="119" t="n">
        <v>1</v>
      </c>
      <c r="K42" s="120" t="s">
        <v>757</v>
      </c>
    </row>
    <row r="43" customFormat="false" ht="67.5" hidden="false" customHeight="true" outlineLevel="0" collapsed="false">
      <c r="A43" s="112" t="n">
        <v>42</v>
      </c>
      <c r="B43" s="113" t="n">
        <v>0.5</v>
      </c>
      <c r="C43" s="114" t="s">
        <v>872</v>
      </c>
      <c r="D43" s="115" t="s">
        <v>873</v>
      </c>
      <c r="E43" s="116" t="s">
        <v>874</v>
      </c>
      <c r="F43" s="117"/>
      <c r="G43" s="118" t="n">
        <v>0</v>
      </c>
      <c r="H43" s="117"/>
      <c r="I43" s="119"/>
      <c r="J43" s="119"/>
      <c r="K43" s="120" t="s">
        <v>757</v>
      </c>
    </row>
    <row r="44" customFormat="false" ht="67.5" hidden="false" customHeight="true" outlineLevel="0" collapsed="false">
      <c r="A44" s="112" t="n">
        <v>43</v>
      </c>
      <c r="B44" s="113" t="n">
        <v>0.5</v>
      </c>
      <c r="C44" s="114" t="s">
        <v>875</v>
      </c>
      <c r="D44" s="115" t="s">
        <v>876</v>
      </c>
      <c r="E44" s="116" t="s">
        <v>868</v>
      </c>
      <c r="F44" s="117"/>
      <c r="G44" s="118" t="n">
        <v>0</v>
      </c>
      <c r="H44" s="117"/>
      <c r="I44" s="119" t="n">
        <v>1</v>
      </c>
      <c r="J44" s="119"/>
      <c r="K44" s="120" t="s">
        <v>757</v>
      </c>
    </row>
    <row r="45" customFormat="false" ht="67.5" hidden="false" customHeight="true" outlineLevel="0" collapsed="false">
      <c r="A45" s="112" t="n">
        <v>44</v>
      </c>
      <c r="B45" s="113" t="n">
        <v>0.5</v>
      </c>
      <c r="C45" s="114" t="s">
        <v>877</v>
      </c>
      <c r="D45" s="115" t="s">
        <v>878</v>
      </c>
      <c r="E45" s="116" t="s">
        <v>879</v>
      </c>
      <c r="F45" s="117"/>
      <c r="G45" s="118" t="n">
        <v>0</v>
      </c>
      <c r="H45" s="117"/>
      <c r="I45" s="119"/>
      <c r="J45" s="119"/>
      <c r="K45" s="120" t="s">
        <v>757</v>
      </c>
    </row>
    <row r="46" customFormat="false" ht="67.5" hidden="false" customHeight="true" outlineLevel="0" collapsed="false">
      <c r="A46" s="112" t="n">
        <v>45</v>
      </c>
      <c r="B46" s="113" t="n">
        <v>0.5</v>
      </c>
      <c r="C46" s="114" t="s">
        <v>880</v>
      </c>
      <c r="D46" s="115" t="s">
        <v>881</v>
      </c>
      <c r="E46" s="116" t="s">
        <v>882</v>
      </c>
      <c r="F46" s="117"/>
      <c r="G46" s="118" t="n">
        <v>0</v>
      </c>
      <c r="H46" s="117"/>
      <c r="I46" s="119" t="n">
        <v>1</v>
      </c>
      <c r="J46" s="119"/>
      <c r="K46" s="120" t="s">
        <v>757</v>
      </c>
    </row>
    <row r="47" customFormat="false" ht="67.5" hidden="false" customHeight="true" outlineLevel="0" collapsed="false">
      <c r="A47" s="112" t="n">
        <v>46</v>
      </c>
      <c r="B47" s="113" t="n">
        <v>0.5</v>
      </c>
      <c r="C47" s="114" t="s">
        <v>883</v>
      </c>
      <c r="D47" s="115" t="s">
        <v>884</v>
      </c>
      <c r="E47" s="116" t="s">
        <v>885</v>
      </c>
      <c r="F47" s="117"/>
      <c r="G47" s="118" t="n">
        <v>0</v>
      </c>
      <c r="H47" s="117"/>
      <c r="I47" s="119"/>
      <c r="J47" s="119"/>
      <c r="K47" s="120" t="s">
        <v>757</v>
      </c>
    </row>
    <row r="48" customFormat="false" ht="67.5" hidden="false" customHeight="true" outlineLevel="0" collapsed="false">
      <c r="A48" s="112" t="n">
        <v>47</v>
      </c>
      <c r="B48" s="113" t="n">
        <v>0.5</v>
      </c>
      <c r="C48" s="114" t="s">
        <v>886</v>
      </c>
      <c r="D48" s="115" t="s">
        <v>887</v>
      </c>
      <c r="E48" s="116" t="s">
        <v>888</v>
      </c>
      <c r="F48" s="117"/>
      <c r="G48" s="118" t="n">
        <v>0</v>
      </c>
      <c r="H48" s="117"/>
      <c r="I48" s="119"/>
      <c r="J48" s="119"/>
      <c r="K48" s="120" t="s">
        <v>757</v>
      </c>
    </row>
    <row r="49" customFormat="false" ht="67.5" hidden="false" customHeight="true" outlineLevel="0" collapsed="false">
      <c r="A49" s="112" t="n">
        <v>48</v>
      </c>
      <c r="B49" s="113" t="n">
        <v>0.5</v>
      </c>
      <c r="C49" s="114" t="s">
        <v>889</v>
      </c>
      <c r="D49" s="115" t="s">
        <v>890</v>
      </c>
      <c r="E49" s="116" t="s">
        <v>891</v>
      </c>
      <c r="F49" s="117"/>
      <c r="G49" s="118" t="n">
        <v>0</v>
      </c>
      <c r="H49" s="117"/>
      <c r="I49" s="119"/>
      <c r="J49" s="119" t="n">
        <v>1</v>
      </c>
      <c r="K49" s="120" t="s">
        <v>757</v>
      </c>
    </row>
    <row r="50" customFormat="false" ht="67.5" hidden="false" customHeight="true" outlineLevel="0" collapsed="false">
      <c r="A50" s="112" t="n">
        <v>49</v>
      </c>
      <c r="B50" s="113" t="n">
        <v>0.5</v>
      </c>
      <c r="C50" s="114" t="s">
        <v>892</v>
      </c>
      <c r="D50" s="115" t="s">
        <v>893</v>
      </c>
      <c r="E50" s="116" t="s">
        <v>894</v>
      </c>
      <c r="F50" s="117"/>
      <c r="G50" s="118" t="n">
        <v>0</v>
      </c>
      <c r="H50" s="117"/>
      <c r="I50" s="119"/>
      <c r="J50" s="119" t="n">
        <v>1</v>
      </c>
      <c r="K50" s="120" t="s">
        <v>757</v>
      </c>
    </row>
    <row r="51" customFormat="false" ht="67.5" hidden="false" customHeight="true" outlineLevel="0" collapsed="false">
      <c r="A51" s="112" t="n">
        <v>50</v>
      </c>
      <c r="B51" s="113" t="n">
        <v>0.5</v>
      </c>
      <c r="C51" s="114" t="s">
        <v>895</v>
      </c>
      <c r="D51" s="115" t="s">
        <v>896</v>
      </c>
      <c r="E51" s="116" t="s">
        <v>897</v>
      </c>
      <c r="F51" s="117"/>
      <c r="G51" s="118" t="n">
        <v>0</v>
      </c>
      <c r="H51" s="117"/>
      <c r="I51" s="119"/>
      <c r="J51" s="119"/>
      <c r="K51" s="120" t="s">
        <v>757</v>
      </c>
    </row>
    <row r="52" customFormat="false" ht="67.5" hidden="false" customHeight="true" outlineLevel="0" collapsed="false">
      <c r="A52" s="112" t="n">
        <v>51</v>
      </c>
      <c r="B52" s="113" t="n">
        <v>0.5</v>
      </c>
      <c r="C52" s="114" t="s">
        <v>898</v>
      </c>
      <c r="D52" s="115" t="s">
        <v>899</v>
      </c>
      <c r="E52" s="116" t="s">
        <v>900</v>
      </c>
      <c r="F52" s="117"/>
      <c r="G52" s="118" t="n">
        <v>0</v>
      </c>
      <c r="H52" s="117"/>
      <c r="I52" s="119"/>
      <c r="J52" s="119"/>
      <c r="K52" s="120" t="s">
        <v>757</v>
      </c>
    </row>
    <row r="53" customFormat="false" ht="67.5" hidden="false" customHeight="true" outlineLevel="0" collapsed="false">
      <c r="A53" s="112" t="n">
        <v>52</v>
      </c>
      <c r="B53" s="113" t="n">
        <v>0.5</v>
      </c>
      <c r="C53" s="114" t="s">
        <v>901</v>
      </c>
      <c r="D53" s="115" t="s">
        <v>902</v>
      </c>
      <c r="E53" s="116" t="s">
        <v>903</v>
      </c>
      <c r="F53" s="117"/>
      <c r="G53" s="118" t="n">
        <v>0</v>
      </c>
      <c r="H53" s="117"/>
      <c r="I53" s="119"/>
      <c r="J53" s="119"/>
      <c r="K53" s="120" t="s">
        <v>757</v>
      </c>
    </row>
    <row r="54" customFormat="false" ht="67.5" hidden="false" customHeight="true" outlineLevel="0" collapsed="false">
      <c r="A54" s="112" t="n">
        <v>53</v>
      </c>
      <c r="B54" s="113" t="n">
        <v>0.5</v>
      </c>
      <c r="C54" s="114" t="s">
        <v>904</v>
      </c>
      <c r="D54" s="115" t="s">
        <v>905</v>
      </c>
      <c r="E54" s="116" t="s">
        <v>906</v>
      </c>
      <c r="F54" s="117"/>
      <c r="G54" s="118" t="n">
        <v>0</v>
      </c>
      <c r="H54" s="117"/>
      <c r="I54" s="119"/>
      <c r="J54" s="119"/>
      <c r="K54" s="120" t="s">
        <v>757</v>
      </c>
    </row>
    <row r="55" customFormat="false" ht="67.5" hidden="false" customHeight="true" outlineLevel="0" collapsed="false">
      <c r="A55" s="112" t="n">
        <v>54</v>
      </c>
      <c r="B55" s="113" t="n">
        <v>0.5</v>
      </c>
      <c r="C55" s="114" t="s">
        <v>907</v>
      </c>
      <c r="D55" s="115" t="s">
        <v>908</v>
      </c>
      <c r="E55" s="116" t="s">
        <v>909</v>
      </c>
      <c r="F55" s="117"/>
      <c r="G55" s="118" t="n">
        <v>0</v>
      </c>
      <c r="H55" s="117"/>
      <c r="I55" s="119"/>
      <c r="J55" s="119"/>
      <c r="K55" s="120" t="s">
        <v>757</v>
      </c>
    </row>
    <row r="56" customFormat="false" ht="67.5" hidden="false" customHeight="true" outlineLevel="0" collapsed="false">
      <c r="A56" s="112" t="n">
        <v>55</v>
      </c>
      <c r="B56" s="113" t="n">
        <v>0.5</v>
      </c>
      <c r="C56" s="114" t="s">
        <v>910</v>
      </c>
      <c r="D56" s="115" t="s">
        <v>911</v>
      </c>
      <c r="E56" s="116" t="s">
        <v>912</v>
      </c>
      <c r="F56" s="117"/>
      <c r="G56" s="118" t="n">
        <v>0</v>
      </c>
      <c r="H56" s="117"/>
      <c r="I56" s="119"/>
      <c r="J56" s="119"/>
      <c r="K56" s="120" t="s">
        <v>757</v>
      </c>
    </row>
    <row r="57" customFormat="false" ht="67.5" hidden="false" customHeight="true" outlineLevel="0" collapsed="false">
      <c r="A57" s="112" t="n">
        <v>56</v>
      </c>
      <c r="B57" s="113" t="n">
        <v>0.5</v>
      </c>
      <c r="C57" s="114" t="s">
        <v>913</v>
      </c>
      <c r="D57" s="115" t="s">
        <v>914</v>
      </c>
      <c r="E57" s="116" t="s">
        <v>915</v>
      </c>
      <c r="F57" s="117"/>
      <c r="G57" s="118" t="n">
        <v>0</v>
      </c>
      <c r="H57" s="117"/>
      <c r="I57" s="119"/>
      <c r="J57" s="119"/>
      <c r="K57" s="120" t="s">
        <v>757</v>
      </c>
    </row>
    <row r="58" customFormat="false" ht="67.5" hidden="false" customHeight="true" outlineLevel="0" collapsed="false">
      <c r="A58" s="112" t="n">
        <v>57</v>
      </c>
      <c r="B58" s="113" t="n">
        <v>0.5</v>
      </c>
      <c r="C58" s="114" t="s">
        <v>916</v>
      </c>
      <c r="D58" s="115" t="s">
        <v>917</v>
      </c>
      <c r="E58" s="116" t="s">
        <v>918</v>
      </c>
      <c r="F58" s="117"/>
      <c r="G58" s="118" t="n">
        <v>0</v>
      </c>
      <c r="H58" s="117"/>
      <c r="I58" s="119"/>
      <c r="J58" s="119"/>
      <c r="K58" s="120" t="s">
        <v>757</v>
      </c>
    </row>
    <row r="59" customFormat="false" ht="67.5" hidden="false" customHeight="true" outlineLevel="0" collapsed="false">
      <c r="A59" s="112" t="n">
        <v>58</v>
      </c>
      <c r="B59" s="113" t="n">
        <v>0.5</v>
      </c>
      <c r="C59" s="114" t="s">
        <v>919</v>
      </c>
      <c r="D59" s="115" t="s">
        <v>920</v>
      </c>
      <c r="E59" s="116" t="s">
        <v>921</v>
      </c>
      <c r="F59" s="117"/>
      <c r="G59" s="118" t="n">
        <v>0</v>
      </c>
      <c r="H59" s="117"/>
      <c r="I59" s="119"/>
      <c r="J59" s="119"/>
      <c r="K59" s="120" t="s">
        <v>757</v>
      </c>
    </row>
    <row r="60" customFormat="false" ht="67.5" hidden="false" customHeight="true" outlineLevel="0" collapsed="false">
      <c r="A60" s="112" t="n">
        <v>59</v>
      </c>
      <c r="B60" s="113" t="n">
        <v>0.5</v>
      </c>
      <c r="C60" s="114" t="s">
        <v>922</v>
      </c>
      <c r="D60" s="115" t="s">
        <v>923</v>
      </c>
      <c r="E60" s="116" t="s">
        <v>924</v>
      </c>
      <c r="F60" s="117"/>
      <c r="G60" s="118" t="n">
        <v>0</v>
      </c>
      <c r="H60" s="117"/>
      <c r="I60" s="119"/>
      <c r="J60" s="119"/>
      <c r="K60" s="120" t="s">
        <v>757</v>
      </c>
    </row>
    <row r="61" customFormat="false" ht="67.5" hidden="false" customHeight="true" outlineLevel="0" collapsed="false">
      <c r="A61" s="112" t="n">
        <v>60</v>
      </c>
      <c r="B61" s="113" t="n">
        <v>0.6</v>
      </c>
      <c r="C61" s="114" t="s">
        <v>925</v>
      </c>
      <c r="D61" s="115" t="s">
        <v>862</v>
      </c>
      <c r="E61" s="116" t="s">
        <v>926</v>
      </c>
      <c r="F61" s="117"/>
      <c r="G61" s="118" t="n">
        <v>0</v>
      </c>
      <c r="H61" s="117"/>
      <c r="I61" s="119"/>
      <c r="J61" s="119"/>
      <c r="K61" s="120" t="s">
        <v>757</v>
      </c>
    </row>
    <row r="62" customFormat="false" ht="67.5" hidden="false" customHeight="true" outlineLevel="0" collapsed="false">
      <c r="A62" s="112" t="n">
        <v>61</v>
      </c>
      <c r="B62" s="113" t="n">
        <v>0.6</v>
      </c>
      <c r="C62" s="114" t="s">
        <v>927</v>
      </c>
      <c r="D62" s="115" t="s">
        <v>928</v>
      </c>
      <c r="E62" s="116" t="s">
        <v>929</v>
      </c>
      <c r="F62" s="117"/>
      <c r="G62" s="118" t="n">
        <v>0</v>
      </c>
      <c r="H62" s="117"/>
      <c r="I62" s="119"/>
      <c r="J62" s="119"/>
      <c r="K62" s="120" t="s">
        <v>757</v>
      </c>
    </row>
    <row r="63" customFormat="false" ht="67.5" hidden="false" customHeight="true" outlineLevel="0" collapsed="false">
      <c r="A63" s="112" t="n">
        <v>62</v>
      </c>
      <c r="B63" s="113" t="n">
        <v>0.6</v>
      </c>
      <c r="C63" s="114" t="s">
        <v>930</v>
      </c>
      <c r="D63" s="115" t="s">
        <v>931</v>
      </c>
      <c r="E63" s="116" t="s">
        <v>932</v>
      </c>
      <c r="F63" s="117"/>
      <c r="G63" s="118" t="n">
        <v>0</v>
      </c>
      <c r="H63" s="117"/>
      <c r="I63" s="119"/>
      <c r="J63" s="119" t="n">
        <v>1</v>
      </c>
      <c r="K63" s="120" t="s">
        <v>757</v>
      </c>
    </row>
    <row r="64" customFormat="false" ht="67.5" hidden="false" customHeight="true" outlineLevel="0" collapsed="false">
      <c r="A64" s="112" t="n">
        <v>63</v>
      </c>
      <c r="B64" s="113" t="n">
        <v>0.6</v>
      </c>
      <c r="C64" s="114" t="s">
        <v>933</v>
      </c>
      <c r="D64" s="115" t="s">
        <v>934</v>
      </c>
      <c r="E64" s="116" t="s">
        <v>935</v>
      </c>
      <c r="F64" s="117"/>
      <c r="G64" s="118" t="n">
        <v>0</v>
      </c>
      <c r="H64" s="117"/>
      <c r="I64" s="119"/>
      <c r="J64" s="119" t="n">
        <v>1</v>
      </c>
      <c r="K64" s="120" t="s">
        <v>757</v>
      </c>
    </row>
    <row r="65" customFormat="false" ht="67.5" hidden="false" customHeight="true" outlineLevel="0" collapsed="false">
      <c r="A65" s="112" t="n">
        <v>64</v>
      </c>
      <c r="B65" s="113" t="n">
        <v>0.6</v>
      </c>
      <c r="C65" s="114" t="s">
        <v>936</v>
      </c>
      <c r="D65" s="115" t="s">
        <v>937</v>
      </c>
      <c r="E65" s="116" t="s">
        <v>938</v>
      </c>
      <c r="F65" s="117"/>
      <c r="G65" s="118" t="n">
        <v>0</v>
      </c>
      <c r="H65" s="117"/>
      <c r="I65" s="119"/>
      <c r="J65" s="119"/>
      <c r="K65" s="120" t="s">
        <v>757</v>
      </c>
    </row>
    <row r="66" customFormat="false" ht="67.5" hidden="false" customHeight="true" outlineLevel="0" collapsed="false">
      <c r="A66" s="112" t="n">
        <v>65</v>
      </c>
      <c r="B66" s="113" t="n">
        <v>0.6</v>
      </c>
      <c r="C66" s="114" t="s">
        <v>939</v>
      </c>
      <c r="D66" s="115" t="s">
        <v>940</v>
      </c>
      <c r="E66" s="116" t="s">
        <v>941</v>
      </c>
      <c r="F66" s="117"/>
      <c r="G66" s="118" t="n">
        <v>0</v>
      </c>
      <c r="H66" s="117"/>
      <c r="I66" s="119"/>
      <c r="J66" s="119"/>
      <c r="K66" s="120" t="s">
        <v>757</v>
      </c>
    </row>
    <row r="67" customFormat="false" ht="67.5" hidden="false" customHeight="true" outlineLevel="0" collapsed="false">
      <c r="A67" s="112" t="n">
        <v>66</v>
      </c>
      <c r="B67" s="113" t="n">
        <v>0.6</v>
      </c>
      <c r="C67" s="114" t="s">
        <v>942</v>
      </c>
      <c r="D67" s="115" t="s">
        <v>943</v>
      </c>
      <c r="E67" s="116" t="s">
        <v>944</v>
      </c>
      <c r="F67" s="117"/>
      <c r="G67" s="118" t="n">
        <v>0</v>
      </c>
      <c r="H67" s="117"/>
      <c r="I67" s="119"/>
      <c r="J67" s="119"/>
      <c r="K67" s="120" t="s">
        <v>757</v>
      </c>
    </row>
    <row r="68" customFormat="false" ht="67.5" hidden="false" customHeight="true" outlineLevel="0" collapsed="false">
      <c r="A68" s="112" t="n">
        <v>67</v>
      </c>
      <c r="B68" s="113" t="n">
        <v>0.6</v>
      </c>
      <c r="C68" s="114" t="s">
        <v>945</v>
      </c>
      <c r="D68" s="115" t="s">
        <v>946</v>
      </c>
      <c r="E68" s="116" t="s">
        <v>947</v>
      </c>
      <c r="F68" s="117"/>
      <c r="G68" s="118" t="n">
        <v>0</v>
      </c>
      <c r="H68" s="117"/>
      <c r="I68" s="119"/>
      <c r="J68" s="119" t="n">
        <v>1</v>
      </c>
      <c r="K68" s="120" t="s">
        <v>757</v>
      </c>
    </row>
    <row r="69" customFormat="false" ht="67.5" hidden="false" customHeight="true" outlineLevel="0" collapsed="false">
      <c r="A69" s="112" t="n">
        <v>68</v>
      </c>
      <c r="B69" s="113" t="n">
        <v>0.6</v>
      </c>
      <c r="C69" s="114" t="s">
        <v>948</v>
      </c>
      <c r="D69" s="115" t="s">
        <v>949</v>
      </c>
      <c r="E69" s="116" t="s">
        <v>950</v>
      </c>
      <c r="F69" s="117"/>
      <c r="G69" s="118" t="n">
        <v>0</v>
      </c>
      <c r="H69" s="117"/>
      <c r="I69" s="119" t="n">
        <v>1</v>
      </c>
      <c r="J69" s="119"/>
      <c r="K69" s="120" t="s">
        <v>757</v>
      </c>
    </row>
    <row r="70" customFormat="false" ht="67.5" hidden="false" customHeight="true" outlineLevel="0" collapsed="false">
      <c r="A70" s="112" t="n">
        <v>69</v>
      </c>
      <c r="B70" s="113" t="n">
        <v>0.6</v>
      </c>
      <c r="C70" s="114" t="s">
        <v>951</v>
      </c>
      <c r="D70" s="115" t="s">
        <v>952</v>
      </c>
      <c r="E70" s="116" t="s">
        <v>953</v>
      </c>
      <c r="F70" s="117"/>
      <c r="G70" s="118" t="n">
        <v>0</v>
      </c>
      <c r="H70" s="117"/>
      <c r="I70" s="119"/>
      <c r="J70" s="119" t="n">
        <v>1</v>
      </c>
      <c r="K70" s="120" t="s">
        <v>757</v>
      </c>
    </row>
    <row r="71" customFormat="false" ht="67.5" hidden="false" customHeight="true" outlineLevel="0" collapsed="false">
      <c r="A71" s="112" t="n">
        <v>70</v>
      </c>
      <c r="B71" s="113" t="n">
        <v>0.6</v>
      </c>
      <c r="C71" s="114" t="s">
        <v>954</v>
      </c>
      <c r="D71" s="115" t="s">
        <v>955</v>
      </c>
      <c r="E71" s="116" t="s">
        <v>956</v>
      </c>
      <c r="F71" s="117"/>
      <c r="G71" s="118" t="n">
        <v>0</v>
      </c>
      <c r="H71" s="117"/>
      <c r="I71" s="119" t="n">
        <v>1</v>
      </c>
      <c r="J71" s="119"/>
      <c r="K71" s="120" t="s">
        <v>757</v>
      </c>
    </row>
    <row r="72" customFormat="false" ht="67.5" hidden="false" customHeight="true" outlineLevel="0" collapsed="false">
      <c r="A72" s="112" t="n">
        <v>71</v>
      </c>
      <c r="B72" s="113" t="n">
        <v>0.6</v>
      </c>
      <c r="C72" s="114" t="s">
        <v>957</v>
      </c>
      <c r="D72" s="115" t="s">
        <v>958</v>
      </c>
      <c r="E72" s="116" t="s">
        <v>959</v>
      </c>
      <c r="F72" s="117"/>
      <c r="G72" s="118" t="n">
        <v>0</v>
      </c>
      <c r="H72" s="117"/>
      <c r="I72" s="119"/>
      <c r="J72" s="119"/>
      <c r="K72" s="120" t="s">
        <v>757</v>
      </c>
    </row>
    <row r="73" customFormat="false" ht="67.5" hidden="false" customHeight="true" outlineLevel="0" collapsed="false">
      <c r="A73" s="112" t="n">
        <v>72</v>
      </c>
      <c r="B73" s="113" t="n">
        <v>0.6</v>
      </c>
      <c r="C73" s="114" t="s">
        <v>960</v>
      </c>
      <c r="D73" s="115" t="s">
        <v>961</v>
      </c>
      <c r="E73" s="116" t="s">
        <v>962</v>
      </c>
      <c r="F73" s="117"/>
      <c r="G73" s="118" t="n">
        <v>0</v>
      </c>
      <c r="H73" s="117"/>
      <c r="I73" s="119"/>
      <c r="J73" s="119" t="n">
        <v>1</v>
      </c>
      <c r="K73" s="120" t="s">
        <v>757</v>
      </c>
    </row>
    <row r="74" customFormat="false" ht="67.5" hidden="false" customHeight="true" outlineLevel="0" collapsed="false">
      <c r="A74" s="112" t="n">
        <v>73</v>
      </c>
      <c r="B74" s="113" t="n">
        <v>0.6</v>
      </c>
      <c r="C74" s="114" t="s">
        <v>963</v>
      </c>
      <c r="D74" s="115" t="s">
        <v>964</v>
      </c>
      <c r="E74" s="116" t="s">
        <v>950</v>
      </c>
      <c r="F74" s="117"/>
      <c r="G74" s="118" t="n">
        <v>0</v>
      </c>
      <c r="H74" s="117"/>
      <c r="I74" s="119" t="n">
        <v>1</v>
      </c>
      <c r="J74" s="119" t="n">
        <v>1</v>
      </c>
      <c r="K74" s="120" t="s">
        <v>757</v>
      </c>
    </row>
    <row r="75" customFormat="false" ht="67.5" hidden="false" customHeight="true" outlineLevel="0" collapsed="false">
      <c r="A75" s="112" t="n">
        <v>74</v>
      </c>
      <c r="B75" s="113" t="n">
        <v>0.6</v>
      </c>
      <c r="C75" s="114" t="s">
        <v>965</v>
      </c>
      <c r="D75" s="115" t="s">
        <v>966</v>
      </c>
      <c r="E75" s="116" t="s">
        <v>967</v>
      </c>
      <c r="F75" s="117"/>
      <c r="G75" s="118" t="n">
        <v>0</v>
      </c>
      <c r="H75" s="117"/>
      <c r="I75" s="119"/>
      <c r="J75" s="119"/>
      <c r="K75" s="120" t="s">
        <v>757</v>
      </c>
    </row>
    <row r="76" customFormat="false" ht="67.5" hidden="false" customHeight="true" outlineLevel="0" collapsed="false">
      <c r="A76" s="112" t="n">
        <v>75</v>
      </c>
      <c r="B76" s="113" t="n">
        <v>0.6</v>
      </c>
      <c r="C76" s="114" t="s">
        <v>968</v>
      </c>
      <c r="D76" s="115" t="s">
        <v>969</v>
      </c>
      <c r="E76" s="116" t="s">
        <v>970</v>
      </c>
      <c r="F76" s="117"/>
      <c r="G76" s="118" t="n">
        <v>0</v>
      </c>
      <c r="H76" s="117"/>
      <c r="I76" s="119"/>
      <c r="J76" s="119"/>
      <c r="K76" s="120" t="s">
        <v>757</v>
      </c>
    </row>
    <row r="77" customFormat="false" ht="67.5" hidden="false" customHeight="true" outlineLevel="0" collapsed="false">
      <c r="A77" s="112" t="n">
        <v>76</v>
      </c>
      <c r="B77" s="113" t="n">
        <v>0.6</v>
      </c>
      <c r="C77" s="114" t="s">
        <v>971</v>
      </c>
      <c r="D77" s="115" t="s">
        <v>972</v>
      </c>
      <c r="E77" s="116" t="s">
        <v>973</v>
      </c>
      <c r="F77" s="117"/>
      <c r="G77" s="118" t="n">
        <v>0</v>
      </c>
      <c r="H77" s="117"/>
      <c r="I77" s="119"/>
      <c r="J77" s="119"/>
      <c r="K77" s="120" t="s">
        <v>757</v>
      </c>
    </row>
    <row r="78" customFormat="false" ht="67.5" hidden="false" customHeight="true" outlineLevel="0" collapsed="false">
      <c r="A78" s="112" t="n">
        <v>77</v>
      </c>
      <c r="B78" s="113" t="n">
        <v>0.6</v>
      </c>
      <c r="C78" s="114" t="s">
        <v>974</v>
      </c>
      <c r="D78" s="115" t="s">
        <v>975</v>
      </c>
      <c r="E78" s="116" t="s">
        <v>976</v>
      </c>
      <c r="F78" s="117"/>
      <c r="G78" s="118" t="n">
        <v>0</v>
      </c>
      <c r="H78" s="117"/>
      <c r="I78" s="119" t="n">
        <v>1</v>
      </c>
      <c r="J78" s="119"/>
      <c r="K78" s="120" t="s">
        <v>757</v>
      </c>
    </row>
    <row r="79" customFormat="false" ht="67.5" hidden="false" customHeight="true" outlineLevel="0" collapsed="false">
      <c r="A79" s="112" t="n">
        <v>78</v>
      </c>
      <c r="B79" s="113" t="n">
        <v>0.6</v>
      </c>
      <c r="C79" s="114" t="s">
        <v>977</v>
      </c>
      <c r="D79" s="115" t="s">
        <v>978</v>
      </c>
      <c r="E79" s="116" t="s">
        <v>979</v>
      </c>
      <c r="F79" s="117"/>
      <c r="G79" s="118" t="n">
        <v>0</v>
      </c>
      <c r="H79" s="117"/>
      <c r="I79" s="119"/>
      <c r="J79" s="119"/>
      <c r="K79" s="120" t="s">
        <v>757</v>
      </c>
    </row>
    <row r="80" customFormat="false" ht="67.5" hidden="false" customHeight="true" outlineLevel="0" collapsed="false">
      <c r="A80" s="112" t="n">
        <v>79</v>
      </c>
      <c r="B80" s="113" t="n">
        <v>0.6</v>
      </c>
      <c r="C80" s="114" t="s">
        <v>980</v>
      </c>
      <c r="D80" s="115" t="s">
        <v>981</v>
      </c>
      <c r="E80" s="116" t="s">
        <v>982</v>
      </c>
      <c r="F80" s="117"/>
      <c r="G80" s="118" t="n">
        <v>0</v>
      </c>
      <c r="H80" s="117"/>
      <c r="I80" s="119"/>
      <c r="J80" s="119"/>
      <c r="K80" s="120" t="s">
        <v>757</v>
      </c>
    </row>
    <row r="81" customFormat="false" ht="67.5" hidden="false" customHeight="true" outlineLevel="0" collapsed="false">
      <c r="A81" s="112" t="n">
        <v>80</v>
      </c>
      <c r="B81" s="113" t="n">
        <v>0.6</v>
      </c>
      <c r="C81" s="114" t="s">
        <v>983</v>
      </c>
      <c r="D81" s="115" t="s">
        <v>984</v>
      </c>
      <c r="E81" s="116" t="s">
        <v>985</v>
      </c>
      <c r="F81" s="117"/>
      <c r="G81" s="118" t="n">
        <v>0</v>
      </c>
      <c r="H81" s="117"/>
      <c r="I81" s="119"/>
      <c r="J81" s="119"/>
      <c r="K81" s="120" t="s">
        <v>757</v>
      </c>
    </row>
    <row r="82" customFormat="false" ht="67.5" hidden="false" customHeight="true" outlineLevel="0" collapsed="false">
      <c r="A82" s="112" t="n">
        <v>81</v>
      </c>
      <c r="B82" s="113" t="n">
        <v>0.7</v>
      </c>
      <c r="C82" s="114" t="s">
        <v>986</v>
      </c>
      <c r="D82" s="115" t="s">
        <v>987</v>
      </c>
      <c r="E82" s="116" t="s">
        <v>988</v>
      </c>
      <c r="F82" s="117"/>
      <c r="G82" s="118" t="n">
        <v>0</v>
      </c>
      <c r="H82" s="117"/>
      <c r="I82" s="119"/>
      <c r="J82" s="119"/>
      <c r="K82" s="120" t="s">
        <v>757</v>
      </c>
    </row>
    <row r="83" customFormat="false" ht="67.5" hidden="false" customHeight="true" outlineLevel="0" collapsed="false">
      <c r="A83" s="112" t="n">
        <v>82</v>
      </c>
      <c r="B83" s="113" t="n">
        <v>0.7</v>
      </c>
      <c r="C83" s="114" t="s">
        <v>989</v>
      </c>
      <c r="D83" s="115" t="s">
        <v>990</v>
      </c>
      <c r="E83" s="116" t="s">
        <v>991</v>
      </c>
      <c r="F83" s="117"/>
      <c r="G83" s="118" t="n">
        <v>0</v>
      </c>
      <c r="H83" s="117"/>
      <c r="I83" s="119" t="n">
        <v>1</v>
      </c>
      <c r="J83" s="119"/>
      <c r="K83" s="120" t="s">
        <v>757</v>
      </c>
    </row>
    <row r="84" customFormat="false" ht="67.5" hidden="false" customHeight="true" outlineLevel="0" collapsed="false">
      <c r="A84" s="112" t="n">
        <v>83</v>
      </c>
      <c r="B84" s="113" t="n">
        <v>0.7</v>
      </c>
      <c r="C84" s="114" t="s">
        <v>992</v>
      </c>
      <c r="D84" s="115" t="s">
        <v>993</v>
      </c>
      <c r="E84" s="116" t="s">
        <v>994</v>
      </c>
      <c r="F84" s="117"/>
      <c r="G84" s="118" t="n">
        <v>0</v>
      </c>
      <c r="H84" s="117"/>
      <c r="I84" s="119"/>
      <c r="J84" s="119"/>
      <c r="K84" s="120" t="s">
        <v>757</v>
      </c>
    </row>
    <row r="85" customFormat="false" ht="67.5" hidden="false" customHeight="true" outlineLevel="0" collapsed="false">
      <c r="A85" s="112" t="n">
        <v>84</v>
      </c>
      <c r="B85" s="113" t="n">
        <v>0.7</v>
      </c>
      <c r="C85" s="114" t="s">
        <v>995</v>
      </c>
      <c r="D85" s="115" t="s">
        <v>996</v>
      </c>
      <c r="E85" s="116" t="s">
        <v>997</v>
      </c>
      <c r="F85" s="117"/>
      <c r="G85" s="118" t="n">
        <v>0</v>
      </c>
      <c r="H85" s="117"/>
      <c r="I85" s="119"/>
      <c r="J85" s="119"/>
      <c r="K85" s="120" t="s">
        <v>757</v>
      </c>
    </row>
    <row r="86" customFormat="false" ht="67.5" hidden="false" customHeight="true" outlineLevel="0" collapsed="false">
      <c r="A86" s="112" t="n">
        <v>85</v>
      </c>
      <c r="B86" s="113" t="n">
        <v>0.7</v>
      </c>
      <c r="C86" s="114" t="s">
        <v>998</v>
      </c>
      <c r="D86" s="115" t="s">
        <v>999</v>
      </c>
      <c r="E86" s="116" t="s">
        <v>1000</v>
      </c>
      <c r="F86" s="117"/>
      <c r="G86" s="118" t="n">
        <v>0</v>
      </c>
      <c r="H86" s="117"/>
      <c r="I86" s="119"/>
      <c r="J86" s="119"/>
      <c r="K86" s="120" t="s">
        <v>757</v>
      </c>
    </row>
    <row r="87" customFormat="false" ht="67.5" hidden="false" customHeight="true" outlineLevel="0" collapsed="false">
      <c r="A87" s="112" t="n">
        <v>86</v>
      </c>
      <c r="B87" s="113" t="n">
        <v>0.7</v>
      </c>
      <c r="C87" s="114" t="s">
        <v>1001</v>
      </c>
      <c r="D87" s="115" t="s">
        <v>1002</v>
      </c>
      <c r="E87" s="116" t="s">
        <v>897</v>
      </c>
      <c r="F87" s="117"/>
      <c r="G87" s="118" t="n">
        <v>0</v>
      </c>
      <c r="H87" s="117"/>
      <c r="I87" s="119"/>
      <c r="J87" s="119" t="n">
        <v>1</v>
      </c>
      <c r="K87" s="120" t="s">
        <v>757</v>
      </c>
    </row>
    <row r="88" customFormat="false" ht="67.5" hidden="false" customHeight="true" outlineLevel="0" collapsed="false">
      <c r="A88" s="112" t="n">
        <v>87</v>
      </c>
      <c r="B88" s="113" t="n">
        <v>0.7</v>
      </c>
      <c r="C88" s="114" t="s">
        <v>1003</v>
      </c>
      <c r="D88" s="115" t="s">
        <v>1004</v>
      </c>
      <c r="E88" s="116" t="s">
        <v>1005</v>
      </c>
      <c r="F88" s="117"/>
      <c r="G88" s="118" t="n">
        <v>0</v>
      </c>
      <c r="H88" s="117"/>
      <c r="I88" s="119"/>
      <c r="J88" s="119" t="n">
        <v>1</v>
      </c>
      <c r="K88" s="120" t="s">
        <v>757</v>
      </c>
    </row>
    <row r="89" customFormat="false" ht="67.5" hidden="false" customHeight="true" outlineLevel="0" collapsed="false">
      <c r="A89" s="112" t="n">
        <v>88</v>
      </c>
      <c r="B89" s="113" t="n">
        <v>0.7</v>
      </c>
      <c r="C89" s="114" t="s">
        <v>1006</v>
      </c>
      <c r="D89" s="115" t="s">
        <v>1007</v>
      </c>
      <c r="E89" s="116" t="s">
        <v>1008</v>
      </c>
      <c r="F89" s="117"/>
      <c r="G89" s="118" t="n">
        <v>0</v>
      </c>
      <c r="H89" s="117"/>
      <c r="I89" s="119"/>
      <c r="J89" s="119" t="n">
        <v>1</v>
      </c>
      <c r="K89" s="120" t="s">
        <v>757</v>
      </c>
    </row>
    <row r="90" customFormat="false" ht="67.5" hidden="false" customHeight="true" outlineLevel="0" collapsed="false">
      <c r="A90" s="112" t="n">
        <v>89</v>
      </c>
      <c r="B90" s="113" t="n">
        <v>0.7</v>
      </c>
      <c r="C90" s="114" t="s">
        <v>1009</v>
      </c>
      <c r="D90" s="115" t="s">
        <v>1010</v>
      </c>
      <c r="E90" s="116" t="s">
        <v>1011</v>
      </c>
      <c r="F90" s="117"/>
      <c r="G90" s="118" t="n">
        <v>0</v>
      </c>
      <c r="H90" s="117"/>
      <c r="I90" s="119" t="n">
        <v>1</v>
      </c>
      <c r="J90" s="119" t="n">
        <v>1</v>
      </c>
      <c r="K90" s="120" t="s">
        <v>757</v>
      </c>
    </row>
    <row r="91" customFormat="false" ht="67.5" hidden="false" customHeight="true" outlineLevel="0" collapsed="false">
      <c r="A91" s="112" t="n">
        <v>90</v>
      </c>
      <c r="B91" s="113" t="n">
        <v>0.7</v>
      </c>
      <c r="C91" s="114" t="s">
        <v>1012</v>
      </c>
      <c r="D91" s="115" t="s">
        <v>1013</v>
      </c>
      <c r="E91" s="116" t="s">
        <v>1014</v>
      </c>
      <c r="F91" s="117"/>
      <c r="G91" s="118" t="n">
        <v>0</v>
      </c>
      <c r="H91" s="117"/>
      <c r="I91" s="119"/>
      <c r="J91" s="119" t="n">
        <v>1</v>
      </c>
      <c r="K91" s="120" t="s">
        <v>757</v>
      </c>
    </row>
    <row r="92" customFormat="false" ht="67.5" hidden="false" customHeight="true" outlineLevel="0" collapsed="false">
      <c r="A92" s="112" t="n">
        <v>91</v>
      </c>
      <c r="B92" s="113" t="n">
        <v>0.7</v>
      </c>
      <c r="C92" s="114" t="s">
        <v>1015</v>
      </c>
      <c r="D92" s="115" t="s">
        <v>1016</v>
      </c>
      <c r="E92" s="116" t="s">
        <v>944</v>
      </c>
      <c r="F92" s="117"/>
      <c r="G92" s="118" t="n">
        <v>0</v>
      </c>
      <c r="H92" s="117"/>
      <c r="I92" s="119"/>
      <c r="J92" s="119"/>
      <c r="K92" s="120" t="s">
        <v>757</v>
      </c>
    </row>
    <row r="93" customFormat="false" ht="67.5" hidden="false" customHeight="true" outlineLevel="0" collapsed="false">
      <c r="A93" s="112" t="n">
        <v>92</v>
      </c>
      <c r="B93" s="113" t="n">
        <v>0.7</v>
      </c>
      <c r="C93" s="114" t="s">
        <v>1017</v>
      </c>
      <c r="D93" s="115" t="s">
        <v>1018</v>
      </c>
      <c r="E93" s="116" t="s">
        <v>1019</v>
      </c>
      <c r="F93" s="117"/>
      <c r="G93" s="118" t="n">
        <v>0</v>
      </c>
      <c r="H93" s="117"/>
      <c r="I93" s="119"/>
      <c r="J93" s="119"/>
      <c r="K93" s="120" t="s">
        <v>757</v>
      </c>
    </row>
    <row r="94" customFormat="false" ht="67.5" hidden="false" customHeight="true" outlineLevel="0" collapsed="false">
      <c r="A94" s="112" t="n">
        <v>93</v>
      </c>
      <c r="B94" s="113" t="n">
        <v>0.7</v>
      </c>
      <c r="C94" s="114" t="s">
        <v>1020</v>
      </c>
      <c r="D94" s="115" t="s">
        <v>1021</v>
      </c>
      <c r="E94" s="116" t="s">
        <v>1022</v>
      </c>
      <c r="F94" s="117"/>
      <c r="G94" s="118" t="n">
        <v>0</v>
      </c>
      <c r="H94" s="117"/>
      <c r="I94" s="119"/>
      <c r="J94" s="119" t="n">
        <v>1</v>
      </c>
      <c r="K94" s="120" t="s">
        <v>757</v>
      </c>
    </row>
    <row r="95" customFormat="false" ht="67.5" hidden="false" customHeight="true" outlineLevel="0" collapsed="false">
      <c r="A95" s="112" t="n">
        <v>94</v>
      </c>
      <c r="B95" s="113" t="n">
        <v>0.7</v>
      </c>
      <c r="C95" s="114" t="s">
        <v>1023</v>
      </c>
      <c r="D95" s="115" t="s">
        <v>1024</v>
      </c>
      <c r="E95" s="116" t="s">
        <v>953</v>
      </c>
      <c r="F95" s="117"/>
      <c r="G95" s="118" t="n">
        <v>0</v>
      </c>
      <c r="H95" s="117"/>
      <c r="I95" s="119"/>
      <c r="J95" s="119" t="n">
        <v>1</v>
      </c>
      <c r="K95" s="120" t="s">
        <v>757</v>
      </c>
    </row>
    <row r="96" customFormat="false" ht="67.5" hidden="false" customHeight="true" outlineLevel="0" collapsed="false">
      <c r="A96" s="112" t="n">
        <v>95</v>
      </c>
      <c r="B96" s="113" t="n">
        <v>0.7</v>
      </c>
      <c r="C96" s="114" t="s">
        <v>1025</v>
      </c>
      <c r="D96" s="115" t="s">
        <v>1026</v>
      </c>
      <c r="E96" s="116" t="s">
        <v>953</v>
      </c>
      <c r="F96" s="117"/>
      <c r="G96" s="118" t="n">
        <v>0</v>
      </c>
      <c r="H96" s="117"/>
      <c r="I96" s="119"/>
      <c r="J96" s="119" t="n">
        <v>1</v>
      </c>
      <c r="K96" s="120" t="s">
        <v>757</v>
      </c>
    </row>
    <row r="97" customFormat="false" ht="67.5" hidden="false" customHeight="true" outlineLevel="0" collapsed="false">
      <c r="A97" s="112" t="n">
        <v>96</v>
      </c>
      <c r="B97" s="113" t="n">
        <v>0.7</v>
      </c>
      <c r="C97" s="114" t="s">
        <v>1027</v>
      </c>
      <c r="D97" s="115" t="s">
        <v>1028</v>
      </c>
      <c r="E97" s="116" t="s">
        <v>1029</v>
      </c>
      <c r="F97" s="117"/>
      <c r="G97" s="118" t="n">
        <v>0</v>
      </c>
      <c r="H97" s="117"/>
      <c r="I97" s="119"/>
      <c r="J97" s="119" t="n">
        <v>1</v>
      </c>
      <c r="K97" s="120" t="s">
        <v>757</v>
      </c>
    </row>
    <row r="98" customFormat="false" ht="67.5" hidden="false" customHeight="true" outlineLevel="0" collapsed="false">
      <c r="A98" s="112" t="n">
        <v>97</v>
      </c>
      <c r="B98" s="113" t="n">
        <v>0.7</v>
      </c>
      <c r="C98" s="114" t="s">
        <v>1030</v>
      </c>
      <c r="D98" s="115" t="s">
        <v>1031</v>
      </c>
      <c r="E98" s="116" t="s">
        <v>1032</v>
      </c>
      <c r="F98" s="117"/>
      <c r="G98" s="118" t="n">
        <v>0</v>
      </c>
      <c r="H98" s="117"/>
      <c r="I98" s="119"/>
      <c r="J98" s="119" t="n">
        <v>1</v>
      </c>
      <c r="K98" s="120" t="s">
        <v>757</v>
      </c>
    </row>
    <row r="99" customFormat="false" ht="67.5" hidden="false" customHeight="true" outlineLevel="0" collapsed="false">
      <c r="A99" s="112" t="n">
        <v>98</v>
      </c>
      <c r="B99" s="113" t="n">
        <v>0.7</v>
      </c>
      <c r="C99" s="114" t="s">
        <v>1033</v>
      </c>
      <c r="D99" s="115" t="s">
        <v>1034</v>
      </c>
      <c r="E99" s="116" t="s">
        <v>1035</v>
      </c>
      <c r="F99" s="117"/>
      <c r="G99" s="118" t="n">
        <v>0</v>
      </c>
      <c r="H99" s="117"/>
      <c r="I99" s="119"/>
      <c r="J99" s="119" t="n">
        <v>1</v>
      </c>
      <c r="K99" s="120" t="s">
        <v>757</v>
      </c>
    </row>
    <row r="100" customFormat="false" ht="67.5" hidden="false" customHeight="true" outlineLevel="0" collapsed="false">
      <c r="A100" s="112" t="n">
        <v>99</v>
      </c>
      <c r="B100" s="113" t="n">
        <v>0.7</v>
      </c>
      <c r="C100" s="114" t="s">
        <v>1036</v>
      </c>
      <c r="D100" s="115" t="s">
        <v>1037</v>
      </c>
      <c r="E100" s="116" t="s">
        <v>1038</v>
      </c>
      <c r="F100" s="117"/>
      <c r="G100" s="118" t="n">
        <v>0</v>
      </c>
      <c r="H100" s="117"/>
      <c r="I100" s="119"/>
      <c r="J100" s="119"/>
      <c r="K100" s="120" t="s">
        <v>757</v>
      </c>
    </row>
    <row r="101" customFormat="false" ht="67.5" hidden="false" customHeight="true" outlineLevel="0" collapsed="false">
      <c r="A101" s="112" t="n">
        <v>100</v>
      </c>
      <c r="B101" s="113" t="n">
        <v>0.7</v>
      </c>
      <c r="C101" s="114" t="s">
        <v>1039</v>
      </c>
      <c r="D101" s="115" t="s">
        <v>1040</v>
      </c>
      <c r="E101" s="116" t="s">
        <v>1041</v>
      </c>
      <c r="F101" s="117"/>
      <c r="G101" s="118" t="n">
        <v>0</v>
      </c>
      <c r="H101" s="117"/>
      <c r="I101" s="119"/>
      <c r="J101" s="119" t="n">
        <v>1</v>
      </c>
      <c r="K101" s="120" t="s">
        <v>757</v>
      </c>
    </row>
    <row r="102" customFormat="false" ht="67.5" hidden="false" customHeight="true" outlineLevel="0" collapsed="false">
      <c r="A102" s="112" t="n">
        <v>101</v>
      </c>
      <c r="B102" s="113" t="n">
        <v>0.7</v>
      </c>
      <c r="C102" s="114" t="s">
        <v>1042</v>
      </c>
      <c r="D102" s="115" t="s">
        <v>1043</v>
      </c>
      <c r="E102" s="116" t="s">
        <v>1041</v>
      </c>
      <c r="F102" s="117"/>
      <c r="G102" s="118" t="n">
        <v>0</v>
      </c>
      <c r="H102" s="117"/>
      <c r="I102" s="119"/>
      <c r="J102" s="119" t="n">
        <v>1</v>
      </c>
      <c r="K102" s="120" t="s">
        <v>757</v>
      </c>
    </row>
    <row r="103" customFormat="false" ht="67.5" hidden="false" customHeight="true" outlineLevel="0" collapsed="false">
      <c r="A103" s="112" t="n">
        <v>102</v>
      </c>
      <c r="B103" s="113" t="n">
        <v>0.7</v>
      </c>
      <c r="C103" s="114" t="s">
        <v>1044</v>
      </c>
      <c r="D103" s="115" t="s">
        <v>1045</v>
      </c>
      <c r="E103" s="116" t="s">
        <v>1046</v>
      </c>
      <c r="F103" s="117"/>
      <c r="G103" s="118" t="n">
        <v>0</v>
      </c>
      <c r="H103" s="117"/>
      <c r="I103" s="119"/>
      <c r="J103" s="119" t="n">
        <v>1</v>
      </c>
      <c r="K103" s="120" t="s">
        <v>757</v>
      </c>
    </row>
    <row r="104" customFormat="false" ht="67.5" hidden="false" customHeight="true" outlineLevel="0" collapsed="false">
      <c r="A104" s="112" t="n">
        <v>103</v>
      </c>
      <c r="B104" s="113" t="n">
        <v>0.7</v>
      </c>
      <c r="C104" s="114" t="s">
        <v>1047</v>
      </c>
      <c r="D104" s="115" t="s">
        <v>1048</v>
      </c>
      <c r="E104" s="116" t="s">
        <v>1049</v>
      </c>
      <c r="F104" s="117"/>
      <c r="G104" s="118" t="n">
        <v>0</v>
      </c>
      <c r="H104" s="117"/>
      <c r="I104" s="119" t="n">
        <v>1</v>
      </c>
      <c r="J104" s="119"/>
      <c r="K104" s="120" t="s">
        <v>757</v>
      </c>
    </row>
    <row r="105" customFormat="false" ht="67.5" hidden="false" customHeight="true" outlineLevel="0" collapsed="false">
      <c r="A105" s="112" t="n">
        <v>104</v>
      </c>
      <c r="B105" s="113" t="n">
        <v>0.7</v>
      </c>
      <c r="C105" s="114" t="s">
        <v>1050</v>
      </c>
      <c r="D105" s="115" t="s">
        <v>1051</v>
      </c>
      <c r="E105" s="116" t="s">
        <v>1052</v>
      </c>
      <c r="F105" s="117"/>
      <c r="G105" s="118" t="n">
        <v>0</v>
      </c>
      <c r="H105" s="117"/>
      <c r="I105" s="119"/>
      <c r="J105" s="119" t="n">
        <v>1</v>
      </c>
      <c r="K105" s="120" t="s">
        <v>757</v>
      </c>
    </row>
    <row r="106" customFormat="false" ht="67.5" hidden="false" customHeight="true" outlineLevel="0" collapsed="false">
      <c r="A106" s="112" t="n">
        <v>105</v>
      </c>
      <c r="B106" s="113" t="n">
        <v>0.7</v>
      </c>
      <c r="C106" s="114" t="s">
        <v>1053</v>
      </c>
      <c r="D106" s="115" t="s">
        <v>1054</v>
      </c>
      <c r="E106" s="116" t="s">
        <v>1055</v>
      </c>
      <c r="F106" s="117"/>
      <c r="G106" s="118" t="n">
        <v>0</v>
      </c>
      <c r="H106" s="117"/>
      <c r="I106" s="119"/>
      <c r="J106" s="119" t="n">
        <v>1</v>
      </c>
      <c r="K106" s="120" t="s">
        <v>757</v>
      </c>
    </row>
    <row r="107" customFormat="false" ht="67.5" hidden="false" customHeight="true" outlineLevel="0" collapsed="false">
      <c r="A107" s="112" t="n">
        <v>106</v>
      </c>
      <c r="B107" s="113" t="n">
        <v>0.7</v>
      </c>
      <c r="C107" s="114" t="s">
        <v>1056</v>
      </c>
      <c r="D107" s="115" t="s">
        <v>1057</v>
      </c>
      <c r="E107" s="116" t="s">
        <v>1058</v>
      </c>
      <c r="F107" s="117"/>
      <c r="G107" s="118" t="n">
        <v>0</v>
      </c>
      <c r="H107" s="117"/>
      <c r="I107" s="119"/>
      <c r="J107" s="119"/>
      <c r="K107" s="120" t="s">
        <v>757</v>
      </c>
    </row>
    <row r="108" customFormat="false" ht="67.5" hidden="false" customHeight="true" outlineLevel="0" collapsed="false">
      <c r="A108" s="112" t="n">
        <v>107</v>
      </c>
      <c r="B108" s="113" t="n">
        <v>0.7</v>
      </c>
      <c r="C108" s="114" t="s">
        <v>1059</v>
      </c>
      <c r="D108" s="115" t="s">
        <v>1060</v>
      </c>
      <c r="E108" s="116" t="s">
        <v>1061</v>
      </c>
      <c r="F108" s="117"/>
      <c r="G108" s="118" t="n">
        <v>0</v>
      </c>
      <c r="H108" s="117"/>
      <c r="I108" s="119"/>
      <c r="J108" s="119" t="n">
        <v>1</v>
      </c>
      <c r="K108" s="120" t="s">
        <v>757</v>
      </c>
    </row>
    <row r="109" customFormat="false" ht="67.5" hidden="false" customHeight="true" outlineLevel="0" collapsed="false">
      <c r="A109" s="112" t="n">
        <v>108</v>
      </c>
      <c r="B109" s="113" t="n">
        <v>0.7</v>
      </c>
      <c r="C109" s="114" t="s">
        <v>1062</v>
      </c>
      <c r="D109" s="115" t="s">
        <v>1063</v>
      </c>
      <c r="E109" s="116" t="s">
        <v>1064</v>
      </c>
      <c r="F109" s="117"/>
      <c r="G109" s="118" t="n">
        <v>0</v>
      </c>
      <c r="H109" s="117"/>
      <c r="I109" s="119" t="n">
        <v>1</v>
      </c>
      <c r="J109" s="119" t="n">
        <v>1</v>
      </c>
      <c r="K109" s="120" t="s">
        <v>757</v>
      </c>
    </row>
    <row r="110" customFormat="false" ht="67.5" hidden="false" customHeight="true" outlineLevel="0" collapsed="false">
      <c r="A110" s="112" t="n">
        <v>109</v>
      </c>
      <c r="B110" s="113" t="n">
        <v>0.7</v>
      </c>
      <c r="C110" s="114" t="s">
        <v>1065</v>
      </c>
      <c r="D110" s="115" t="s">
        <v>1066</v>
      </c>
      <c r="E110" s="116" t="s">
        <v>1067</v>
      </c>
      <c r="F110" s="117"/>
      <c r="G110" s="118" t="n">
        <v>0</v>
      </c>
      <c r="H110" s="117"/>
      <c r="I110" s="119" t="n">
        <v>1</v>
      </c>
      <c r="J110" s="119" t="n">
        <v>1</v>
      </c>
      <c r="K110" s="120" t="s">
        <v>757</v>
      </c>
    </row>
    <row r="111" customFormat="false" ht="67.5" hidden="false" customHeight="true" outlineLevel="0" collapsed="false">
      <c r="A111" s="112" t="n">
        <v>110</v>
      </c>
      <c r="B111" s="113" t="n">
        <v>0.7</v>
      </c>
      <c r="C111" s="114" t="s">
        <v>1068</v>
      </c>
      <c r="D111" s="115" t="s">
        <v>1069</v>
      </c>
      <c r="E111" s="116" t="s">
        <v>1070</v>
      </c>
      <c r="F111" s="117"/>
      <c r="G111" s="118" t="n">
        <v>0</v>
      </c>
      <c r="H111" s="117"/>
      <c r="I111" s="119"/>
      <c r="J111" s="119" t="n">
        <v>1</v>
      </c>
      <c r="K111" s="120" t="s">
        <v>757</v>
      </c>
    </row>
    <row r="112" customFormat="false" ht="67.5" hidden="false" customHeight="true" outlineLevel="0" collapsed="false">
      <c r="A112" s="112" t="n">
        <v>111</v>
      </c>
      <c r="B112" s="113" t="n">
        <v>0.7</v>
      </c>
      <c r="C112" s="114" t="s">
        <v>1071</v>
      </c>
      <c r="D112" s="115" t="s">
        <v>1072</v>
      </c>
      <c r="E112" s="116" t="s">
        <v>1073</v>
      </c>
      <c r="F112" s="117"/>
      <c r="G112" s="118" t="n">
        <v>0</v>
      </c>
      <c r="H112" s="117"/>
      <c r="I112" s="119" t="n">
        <v>1</v>
      </c>
      <c r="J112" s="119" t="n">
        <v>1</v>
      </c>
      <c r="K112" s="120" t="s">
        <v>757</v>
      </c>
    </row>
    <row r="113" customFormat="false" ht="67.5" hidden="false" customHeight="true" outlineLevel="0" collapsed="false">
      <c r="A113" s="112" t="n">
        <v>112</v>
      </c>
      <c r="B113" s="113" t="n">
        <v>0.7</v>
      </c>
      <c r="C113" s="114" t="s">
        <v>1074</v>
      </c>
      <c r="D113" s="115" t="s">
        <v>1075</v>
      </c>
      <c r="E113" s="116" t="s">
        <v>1076</v>
      </c>
      <c r="F113" s="117"/>
      <c r="G113" s="118" t="n">
        <v>0</v>
      </c>
      <c r="H113" s="117"/>
      <c r="I113" s="119" t="n">
        <v>1</v>
      </c>
      <c r="J113" s="119"/>
      <c r="K113" s="120" t="s">
        <v>757</v>
      </c>
    </row>
    <row r="114" customFormat="false" ht="67.5" hidden="false" customHeight="true" outlineLevel="0" collapsed="false">
      <c r="A114" s="112" t="n">
        <v>113</v>
      </c>
      <c r="B114" s="113" t="n">
        <v>0.7</v>
      </c>
      <c r="C114" s="114" t="s">
        <v>1077</v>
      </c>
      <c r="D114" s="115" t="s">
        <v>1078</v>
      </c>
      <c r="E114" s="116" t="s">
        <v>1079</v>
      </c>
      <c r="F114" s="117"/>
      <c r="G114" s="118" t="n">
        <v>0</v>
      </c>
      <c r="H114" s="117"/>
      <c r="I114" s="119"/>
      <c r="J114" s="119" t="n">
        <v>1</v>
      </c>
      <c r="K114" s="120" t="s">
        <v>757</v>
      </c>
    </row>
    <row r="115" customFormat="false" ht="67.5" hidden="false" customHeight="true" outlineLevel="0" collapsed="false">
      <c r="A115" s="112" t="n">
        <v>114</v>
      </c>
      <c r="B115" s="113" t="n">
        <v>0.7</v>
      </c>
      <c r="C115" s="114" t="s">
        <v>1080</v>
      </c>
      <c r="D115" s="115" t="s">
        <v>1081</v>
      </c>
      <c r="E115" s="116" t="s">
        <v>1082</v>
      </c>
      <c r="F115" s="117"/>
      <c r="G115" s="118" t="n">
        <v>0</v>
      </c>
      <c r="H115" s="117"/>
      <c r="I115" s="119" t="n">
        <v>1</v>
      </c>
      <c r="J115" s="119"/>
      <c r="K115" s="120" t="s">
        <v>757</v>
      </c>
    </row>
    <row r="116" customFormat="false" ht="67.5" hidden="false" customHeight="true" outlineLevel="0" collapsed="false">
      <c r="A116" s="112" t="n">
        <v>115</v>
      </c>
      <c r="B116" s="113" t="n">
        <v>0.7</v>
      </c>
      <c r="C116" s="114" t="s">
        <v>1083</v>
      </c>
      <c r="D116" s="115" t="s">
        <v>1084</v>
      </c>
      <c r="E116" s="116" t="s">
        <v>1085</v>
      </c>
      <c r="F116" s="117"/>
      <c r="G116" s="118" t="n">
        <v>0</v>
      </c>
      <c r="H116" s="117"/>
      <c r="I116" s="119" t="n">
        <v>1</v>
      </c>
      <c r="J116" s="119"/>
      <c r="K116" s="120" t="s">
        <v>757</v>
      </c>
    </row>
    <row r="117" customFormat="false" ht="67.5" hidden="false" customHeight="true" outlineLevel="0" collapsed="false">
      <c r="A117" s="112" t="n">
        <v>116</v>
      </c>
      <c r="B117" s="113" t="n">
        <v>0.7</v>
      </c>
      <c r="C117" s="114" t="s">
        <v>1086</v>
      </c>
      <c r="D117" s="115" t="s">
        <v>1087</v>
      </c>
      <c r="E117" s="116" t="s">
        <v>1088</v>
      </c>
      <c r="F117" s="117"/>
      <c r="G117" s="118" t="n">
        <v>0</v>
      </c>
      <c r="H117" s="117"/>
      <c r="I117" s="119"/>
      <c r="J117" s="119"/>
      <c r="K117" s="120" t="s">
        <v>757</v>
      </c>
    </row>
    <row r="118" customFormat="false" ht="67.5" hidden="false" customHeight="true" outlineLevel="0" collapsed="false">
      <c r="A118" s="112" t="n">
        <v>117</v>
      </c>
      <c r="B118" s="113" t="n">
        <v>0.7</v>
      </c>
      <c r="C118" s="114" t="s">
        <v>1089</v>
      </c>
      <c r="D118" s="115" t="s">
        <v>1090</v>
      </c>
      <c r="E118" s="116" t="s">
        <v>1091</v>
      </c>
      <c r="F118" s="117"/>
      <c r="G118" s="118" t="n">
        <v>0</v>
      </c>
      <c r="H118" s="117"/>
      <c r="I118" s="119"/>
      <c r="J118" s="119"/>
      <c r="K118" s="120" t="s">
        <v>757</v>
      </c>
    </row>
    <row r="119" customFormat="false" ht="67.5" hidden="false" customHeight="true" outlineLevel="0" collapsed="false">
      <c r="A119" s="112" t="n">
        <v>118</v>
      </c>
      <c r="B119" s="113" t="n">
        <v>0.7</v>
      </c>
      <c r="C119" s="114" t="s">
        <v>1092</v>
      </c>
      <c r="D119" s="115" t="s">
        <v>1093</v>
      </c>
      <c r="E119" s="116" t="s">
        <v>1094</v>
      </c>
      <c r="F119" s="117"/>
      <c r="G119" s="118" t="n">
        <v>0</v>
      </c>
      <c r="H119" s="117"/>
      <c r="I119" s="119"/>
      <c r="J119" s="119"/>
      <c r="K119" s="120" t="s">
        <v>757</v>
      </c>
    </row>
    <row r="120" customFormat="false" ht="67.5" hidden="false" customHeight="true" outlineLevel="0" collapsed="false">
      <c r="A120" s="112" t="n">
        <v>119</v>
      </c>
      <c r="B120" s="113" t="n">
        <v>0.7</v>
      </c>
      <c r="C120" s="114" t="s">
        <v>1095</v>
      </c>
      <c r="D120" s="115" t="s">
        <v>1096</v>
      </c>
      <c r="E120" s="116" t="s">
        <v>1097</v>
      </c>
      <c r="F120" s="117"/>
      <c r="G120" s="118" t="n">
        <v>0</v>
      </c>
      <c r="H120" s="117"/>
      <c r="I120" s="119"/>
      <c r="J120" s="119"/>
      <c r="K120" s="120" t="s">
        <v>757</v>
      </c>
    </row>
    <row r="121" customFormat="false" ht="67.5" hidden="false" customHeight="true" outlineLevel="0" collapsed="false">
      <c r="A121" s="112" t="n">
        <v>120</v>
      </c>
      <c r="B121" s="113" t="n">
        <v>0.7</v>
      </c>
      <c r="C121" s="114" t="s">
        <v>1098</v>
      </c>
      <c r="D121" s="115" t="s">
        <v>1099</v>
      </c>
      <c r="E121" s="116" t="s">
        <v>1100</v>
      </c>
      <c r="F121" s="117"/>
      <c r="G121" s="118" t="n">
        <v>0</v>
      </c>
      <c r="H121" s="117"/>
      <c r="I121" s="119"/>
      <c r="J121" s="119"/>
      <c r="K121" s="120" t="s">
        <v>757</v>
      </c>
    </row>
    <row r="122" customFormat="false" ht="67.5" hidden="false" customHeight="true" outlineLevel="0" collapsed="false">
      <c r="A122" s="112" t="n">
        <v>121</v>
      </c>
      <c r="B122" s="113" t="n">
        <v>0.7</v>
      </c>
      <c r="C122" s="114" t="s">
        <v>1101</v>
      </c>
      <c r="D122" s="115" t="s">
        <v>1102</v>
      </c>
      <c r="E122" s="116" t="s">
        <v>1103</v>
      </c>
      <c r="F122" s="117"/>
      <c r="G122" s="118" t="n">
        <v>0</v>
      </c>
      <c r="H122" s="117"/>
      <c r="I122" s="119"/>
      <c r="J122" s="119"/>
      <c r="K122" s="120" t="s">
        <v>757</v>
      </c>
    </row>
    <row r="123" customFormat="false" ht="67.5" hidden="false" customHeight="true" outlineLevel="0" collapsed="false">
      <c r="A123" s="112" t="n">
        <v>122</v>
      </c>
      <c r="B123" s="113" t="n">
        <v>0.7</v>
      </c>
      <c r="C123" s="114" t="s">
        <v>1104</v>
      </c>
      <c r="D123" s="115" t="s">
        <v>1105</v>
      </c>
      <c r="E123" s="116" t="s">
        <v>1106</v>
      </c>
      <c r="F123" s="117"/>
      <c r="G123" s="118" t="n">
        <v>0</v>
      </c>
      <c r="H123" s="117"/>
      <c r="I123" s="119"/>
      <c r="J123" s="119"/>
      <c r="K123" s="120" t="s">
        <v>757</v>
      </c>
    </row>
    <row r="124" customFormat="false" ht="67.5" hidden="false" customHeight="true" outlineLevel="0" collapsed="false">
      <c r="A124" s="112" t="n">
        <v>123</v>
      </c>
      <c r="B124" s="113" t="n">
        <v>0.7</v>
      </c>
      <c r="C124" s="114" t="s">
        <v>1107</v>
      </c>
      <c r="D124" s="115" t="s">
        <v>1108</v>
      </c>
      <c r="E124" s="116" t="s">
        <v>1109</v>
      </c>
      <c r="F124" s="117"/>
      <c r="G124" s="118" t="n">
        <v>0</v>
      </c>
      <c r="H124" s="117"/>
      <c r="I124" s="119"/>
      <c r="J124" s="119"/>
      <c r="K124" s="120" t="s">
        <v>757</v>
      </c>
    </row>
    <row r="125" customFormat="false" ht="67.5" hidden="false" customHeight="true" outlineLevel="0" collapsed="false">
      <c r="A125" s="112" t="n">
        <v>124</v>
      </c>
      <c r="B125" s="113" t="n">
        <v>0.7</v>
      </c>
      <c r="C125" s="114" t="s">
        <v>1110</v>
      </c>
      <c r="D125" s="115" t="s">
        <v>1111</v>
      </c>
      <c r="E125" s="116" t="s">
        <v>1112</v>
      </c>
      <c r="F125" s="117"/>
      <c r="G125" s="118" t="n">
        <v>0</v>
      </c>
      <c r="H125" s="117"/>
      <c r="I125" s="119"/>
      <c r="J125" s="119"/>
      <c r="K125" s="120" t="s">
        <v>757</v>
      </c>
    </row>
    <row r="126" customFormat="false" ht="67.5" hidden="false" customHeight="true" outlineLevel="0" collapsed="false">
      <c r="A126" s="112" t="n">
        <v>125</v>
      </c>
      <c r="B126" s="113" t="n">
        <v>0.7</v>
      </c>
      <c r="C126" s="114" t="s">
        <v>1113</v>
      </c>
      <c r="D126" s="115" t="s">
        <v>1114</v>
      </c>
      <c r="E126" s="116" t="s">
        <v>1115</v>
      </c>
      <c r="F126" s="117"/>
      <c r="G126" s="118" t="n">
        <v>0</v>
      </c>
      <c r="H126" s="117"/>
      <c r="I126" s="119"/>
      <c r="J126" s="119"/>
      <c r="K126" s="120" t="s">
        <v>757</v>
      </c>
    </row>
    <row r="127" customFormat="false" ht="67.5" hidden="false" customHeight="true" outlineLevel="0" collapsed="false">
      <c r="A127" s="112" t="n">
        <v>126</v>
      </c>
      <c r="B127" s="113" t="n">
        <v>0.8</v>
      </c>
      <c r="C127" s="114" t="s">
        <v>1116</v>
      </c>
      <c r="D127" s="115" t="s">
        <v>1117</v>
      </c>
      <c r="E127" s="116" t="s">
        <v>1118</v>
      </c>
      <c r="F127" s="117"/>
      <c r="G127" s="118" t="n">
        <v>0</v>
      </c>
      <c r="H127" s="117"/>
      <c r="I127" s="119"/>
      <c r="J127" s="119"/>
      <c r="K127" s="120" t="s">
        <v>757</v>
      </c>
    </row>
    <row r="128" customFormat="false" ht="67.5" hidden="false" customHeight="true" outlineLevel="0" collapsed="false">
      <c r="A128" s="112" t="n">
        <v>127</v>
      </c>
      <c r="B128" s="113" t="n">
        <v>0.8</v>
      </c>
      <c r="C128" s="114" t="s">
        <v>1119</v>
      </c>
      <c r="D128" s="115" t="s">
        <v>1120</v>
      </c>
      <c r="E128" s="116" t="s">
        <v>1121</v>
      </c>
      <c r="F128" s="117"/>
      <c r="G128" s="118" t="n">
        <v>0</v>
      </c>
      <c r="H128" s="117"/>
      <c r="I128" s="119"/>
      <c r="J128" s="119"/>
      <c r="K128" s="120" t="s">
        <v>757</v>
      </c>
    </row>
    <row r="129" customFormat="false" ht="67.5" hidden="false" customHeight="true" outlineLevel="0" collapsed="false">
      <c r="A129" s="112" t="n">
        <v>128</v>
      </c>
      <c r="B129" s="113" t="n">
        <v>0.8</v>
      </c>
      <c r="C129" s="114" t="s">
        <v>1122</v>
      </c>
      <c r="D129" s="115" t="s">
        <v>1123</v>
      </c>
      <c r="E129" s="116" t="s">
        <v>1124</v>
      </c>
      <c r="F129" s="117"/>
      <c r="G129" s="118" t="n">
        <v>0</v>
      </c>
      <c r="H129" s="117"/>
      <c r="I129" s="119"/>
      <c r="J129" s="119"/>
      <c r="K129" s="120" t="s">
        <v>757</v>
      </c>
    </row>
    <row r="130" customFormat="false" ht="67.5" hidden="false" customHeight="true" outlineLevel="0" collapsed="false">
      <c r="A130" s="112" t="n">
        <v>129</v>
      </c>
      <c r="B130" s="113" t="n">
        <v>0.8</v>
      </c>
      <c r="C130" s="114" t="s">
        <v>1125</v>
      </c>
      <c r="D130" s="115" t="s">
        <v>1126</v>
      </c>
      <c r="E130" s="116" t="s">
        <v>1127</v>
      </c>
      <c r="F130" s="117"/>
      <c r="G130" s="118" t="n">
        <v>0</v>
      </c>
      <c r="H130" s="117"/>
      <c r="I130" s="119"/>
      <c r="J130" s="119"/>
      <c r="K130" s="120" t="s">
        <v>757</v>
      </c>
    </row>
    <row r="131" customFormat="false" ht="67.5" hidden="false" customHeight="true" outlineLevel="0" collapsed="false">
      <c r="A131" s="112" t="n">
        <v>130</v>
      </c>
      <c r="B131" s="113" t="n">
        <v>0.8</v>
      </c>
      <c r="C131" s="114" t="s">
        <v>1128</v>
      </c>
      <c r="D131" s="115" t="s">
        <v>1129</v>
      </c>
      <c r="E131" s="116" t="s">
        <v>1130</v>
      </c>
      <c r="F131" s="117"/>
      <c r="G131" s="118" t="n">
        <v>0</v>
      </c>
      <c r="H131" s="117"/>
      <c r="I131" s="119"/>
      <c r="J131" s="119"/>
      <c r="K131" s="120" t="s">
        <v>757</v>
      </c>
    </row>
    <row r="132" customFormat="false" ht="67.5" hidden="false" customHeight="true" outlineLevel="0" collapsed="false">
      <c r="A132" s="112" t="n">
        <v>131</v>
      </c>
      <c r="B132" s="113" t="n">
        <v>0.8</v>
      </c>
      <c r="C132" s="114" t="s">
        <v>1131</v>
      </c>
      <c r="D132" s="115" t="s">
        <v>1132</v>
      </c>
      <c r="E132" s="116" t="s">
        <v>1133</v>
      </c>
      <c r="F132" s="117"/>
      <c r="G132" s="118" t="n">
        <v>0</v>
      </c>
      <c r="H132" s="117"/>
      <c r="I132" s="119"/>
      <c r="J132" s="119"/>
      <c r="K132" s="120" t="s">
        <v>757</v>
      </c>
    </row>
    <row r="133" customFormat="false" ht="67.5" hidden="false" customHeight="true" outlineLevel="0" collapsed="false">
      <c r="A133" s="112" t="n">
        <v>132</v>
      </c>
      <c r="B133" s="113" t="n">
        <v>0.8</v>
      </c>
      <c r="C133" s="114" t="s">
        <v>1134</v>
      </c>
      <c r="D133" s="115" t="s">
        <v>1135</v>
      </c>
      <c r="E133" s="116" t="s">
        <v>1136</v>
      </c>
      <c r="F133" s="117"/>
      <c r="G133" s="118" t="n">
        <v>0</v>
      </c>
      <c r="H133" s="117"/>
      <c r="I133" s="119"/>
      <c r="J133" s="119"/>
      <c r="K133" s="120" t="s">
        <v>757</v>
      </c>
    </row>
    <row r="134" customFormat="false" ht="67.5" hidden="false" customHeight="true" outlineLevel="0" collapsed="false">
      <c r="A134" s="112" t="n">
        <v>133</v>
      </c>
      <c r="B134" s="113" t="n">
        <v>0.8</v>
      </c>
      <c r="C134" s="114" t="s">
        <v>1137</v>
      </c>
      <c r="D134" s="115" t="s">
        <v>1138</v>
      </c>
      <c r="E134" s="116" t="s">
        <v>1139</v>
      </c>
      <c r="F134" s="117"/>
      <c r="G134" s="118" t="n">
        <v>0</v>
      </c>
      <c r="H134" s="117"/>
      <c r="I134" s="119" t="n">
        <v>1</v>
      </c>
      <c r="J134" s="119"/>
      <c r="K134" s="120" t="s">
        <v>757</v>
      </c>
    </row>
    <row r="135" customFormat="false" ht="67.5" hidden="false" customHeight="true" outlineLevel="0" collapsed="false">
      <c r="A135" s="112" t="n">
        <v>134</v>
      </c>
      <c r="B135" s="113" t="n">
        <v>0.8</v>
      </c>
      <c r="C135" s="114" t="s">
        <v>1140</v>
      </c>
      <c r="D135" s="115" t="s">
        <v>1141</v>
      </c>
      <c r="E135" s="116" t="s">
        <v>1142</v>
      </c>
      <c r="F135" s="117"/>
      <c r="G135" s="118" t="n">
        <v>0</v>
      </c>
      <c r="H135" s="117"/>
      <c r="I135" s="119"/>
      <c r="J135" s="119"/>
      <c r="K135" s="120" t="s">
        <v>757</v>
      </c>
    </row>
    <row r="136" customFormat="false" ht="67.5" hidden="false" customHeight="true" outlineLevel="0" collapsed="false">
      <c r="A136" s="112" t="n">
        <v>135</v>
      </c>
      <c r="B136" s="113" t="n">
        <v>0.8</v>
      </c>
      <c r="C136" s="114" t="s">
        <v>1143</v>
      </c>
      <c r="D136" s="115" t="s">
        <v>1144</v>
      </c>
      <c r="E136" s="116" t="s">
        <v>1145</v>
      </c>
      <c r="F136" s="117"/>
      <c r="G136" s="118" t="n">
        <v>0</v>
      </c>
      <c r="H136" s="117"/>
      <c r="I136" s="119" t="n">
        <v>1</v>
      </c>
      <c r="J136" s="119"/>
      <c r="K136" s="120" t="s">
        <v>757</v>
      </c>
    </row>
    <row r="137" customFormat="false" ht="67.5" hidden="false" customHeight="true" outlineLevel="0" collapsed="false">
      <c r="A137" s="112" t="n">
        <v>136</v>
      </c>
      <c r="B137" s="113" t="n">
        <v>0.8</v>
      </c>
      <c r="C137" s="114" t="s">
        <v>1146</v>
      </c>
      <c r="D137" s="115" t="s">
        <v>1147</v>
      </c>
      <c r="E137" s="116" t="s">
        <v>1148</v>
      </c>
      <c r="F137" s="117"/>
      <c r="G137" s="118"/>
      <c r="H137" s="117"/>
      <c r="I137" s="119" t="n">
        <v>1</v>
      </c>
      <c r="J137" s="119"/>
      <c r="K137" s="120" t="s">
        <v>757</v>
      </c>
    </row>
    <row r="138" customFormat="false" ht="67.5" hidden="false" customHeight="true" outlineLevel="0" collapsed="false">
      <c r="A138" s="112" t="n">
        <v>137</v>
      </c>
      <c r="B138" s="113" t="n">
        <v>0.8</v>
      </c>
      <c r="C138" s="114" t="s">
        <v>1149</v>
      </c>
      <c r="D138" s="115" t="s">
        <v>1150</v>
      </c>
      <c r="E138" s="116" t="s">
        <v>953</v>
      </c>
      <c r="F138" s="117"/>
      <c r="G138" s="118" t="n">
        <v>0</v>
      </c>
      <c r="H138" s="117"/>
      <c r="I138" s="119"/>
      <c r="J138" s="119" t="n">
        <v>1</v>
      </c>
      <c r="K138" s="120" t="s">
        <v>757</v>
      </c>
    </row>
    <row r="139" customFormat="false" ht="67.5" hidden="false" customHeight="true" outlineLevel="0" collapsed="false">
      <c r="A139" s="112" t="n">
        <v>138</v>
      </c>
      <c r="B139" s="113" t="n">
        <v>0.8</v>
      </c>
      <c r="C139" s="114" t="s">
        <v>1151</v>
      </c>
      <c r="D139" s="115" t="s">
        <v>1152</v>
      </c>
      <c r="E139" s="116" t="s">
        <v>868</v>
      </c>
      <c r="F139" s="117"/>
      <c r="G139" s="118" t="n">
        <v>0</v>
      </c>
      <c r="H139" s="117"/>
      <c r="I139" s="119" t="n">
        <v>1</v>
      </c>
      <c r="J139" s="119" t="n">
        <v>1</v>
      </c>
      <c r="K139" s="120" t="s">
        <v>757</v>
      </c>
    </row>
    <row r="140" customFormat="false" ht="67.5" hidden="false" customHeight="true" outlineLevel="0" collapsed="false">
      <c r="A140" s="112" t="n">
        <v>139</v>
      </c>
      <c r="B140" s="113" t="n">
        <v>0.8</v>
      </c>
      <c r="C140" s="114" t="s">
        <v>1153</v>
      </c>
      <c r="D140" s="115" t="s">
        <v>1154</v>
      </c>
      <c r="E140" s="116" t="s">
        <v>1155</v>
      </c>
      <c r="F140" s="117"/>
      <c r="G140" s="118" t="n">
        <v>0</v>
      </c>
      <c r="H140" s="117"/>
      <c r="I140" s="119" t="n">
        <v>1</v>
      </c>
      <c r="J140" s="119" t="n">
        <v>1</v>
      </c>
      <c r="K140" s="120" t="s">
        <v>757</v>
      </c>
    </row>
    <row r="141" customFormat="false" ht="67.5" hidden="false" customHeight="true" outlineLevel="0" collapsed="false">
      <c r="A141" s="112" t="n">
        <v>140</v>
      </c>
      <c r="B141" s="113" t="n">
        <v>0.8</v>
      </c>
      <c r="C141" s="114" t="s">
        <v>1156</v>
      </c>
      <c r="D141" s="115" t="s">
        <v>1157</v>
      </c>
      <c r="E141" s="116" t="s">
        <v>1158</v>
      </c>
      <c r="F141" s="117"/>
      <c r="G141" s="118" t="n">
        <v>0</v>
      </c>
      <c r="H141" s="117"/>
      <c r="I141" s="119"/>
      <c r="J141" s="119" t="n">
        <v>1</v>
      </c>
      <c r="K141" s="120" t="s">
        <v>757</v>
      </c>
    </row>
    <row r="142" customFormat="false" ht="67.5" hidden="false" customHeight="true" outlineLevel="0" collapsed="false">
      <c r="A142" s="112" t="n">
        <v>141</v>
      </c>
      <c r="B142" s="113" t="n">
        <v>0.8</v>
      </c>
      <c r="C142" s="114" t="s">
        <v>1159</v>
      </c>
      <c r="D142" s="115" t="s">
        <v>1160</v>
      </c>
      <c r="E142" s="116" t="s">
        <v>897</v>
      </c>
      <c r="F142" s="117"/>
      <c r="G142" s="118" t="n">
        <v>0</v>
      </c>
      <c r="H142" s="117"/>
      <c r="I142" s="119"/>
      <c r="J142" s="119" t="n">
        <v>1</v>
      </c>
      <c r="K142" s="120" t="s">
        <v>757</v>
      </c>
    </row>
    <row r="143" customFormat="false" ht="67.5" hidden="false" customHeight="true" outlineLevel="0" collapsed="false">
      <c r="A143" s="112" t="n">
        <v>142</v>
      </c>
      <c r="B143" s="113" t="n">
        <v>0.8</v>
      </c>
      <c r="C143" s="114" t="s">
        <v>1161</v>
      </c>
      <c r="D143" s="115" t="s">
        <v>1162</v>
      </c>
      <c r="E143" s="116" t="s">
        <v>953</v>
      </c>
      <c r="F143" s="117"/>
      <c r="G143" s="118" t="n">
        <v>0</v>
      </c>
      <c r="H143" s="117"/>
      <c r="I143" s="119"/>
      <c r="J143" s="119" t="n">
        <v>1</v>
      </c>
      <c r="K143" s="120" t="s">
        <v>757</v>
      </c>
    </row>
    <row r="144" customFormat="false" ht="67.5" hidden="false" customHeight="true" outlineLevel="0" collapsed="false">
      <c r="A144" s="112" t="n">
        <v>143</v>
      </c>
      <c r="B144" s="113" t="n">
        <v>0.8</v>
      </c>
      <c r="C144" s="114" t="s">
        <v>1163</v>
      </c>
      <c r="D144" s="115" t="s">
        <v>1164</v>
      </c>
      <c r="E144" s="116" t="s">
        <v>897</v>
      </c>
      <c r="F144" s="117"/>
      <c r="G144" s="118" t="n">
        <v>0</v>
      </c>
      <c r="H144" s="117"/>
      <c r="I144" s="119"/>
      <c r="J144" s="119" t="n">
        <v>1</v>
      </c>
      <c r="K144" s="120" t="s">
        <v>757</v>
      </c>
    </row>
    <row r="145" customFormat="false" ht="67.5" hidden="false" customHeight="true" outlineLevel="0" collapsed="false">
      <c r="A145" s="112" t="n">
        <v>144</v>
      </c>
      <c r="B145" s="113" t="n">
        <v>0.8</v>
      </c>
      <c r="C145" s="114" t="s">
        <v>1165</v>
      </c>
      <c r="D145" s="115" t="s">
        <v>1166</v>
      </c>
      <c r="E145" s="116" t="s">
        <v>1167</v>
      </c>
      <c r="F145" s="117"/>
      <c r="G145" s="118" t="n">
        <v>0</v>
      </c>
      <c r="H145" s="117"/>
      <c r="I145" s="119"/>
      <c r="J145" s="119" t="n">
        <v>1</v>
      </c>
      <c r="K145" s="120" t="s">
        <v>757</v>
      </c>
    </row>
    <row r="146" customFormat="false" ht="67.5" hidden="false" customHeight="true" outlineLevel="0" collapsed="false">
      <c r="A146" s="112" t="n">
        <v>145</v>
      </c>
      <c r="B146" s="113" t="n">
        <v>0.8</v>
      </c>
      <c r="C146" s="114" t="s">
        <v>1168</v>
      </c>
      <c r="D146" s="115" t="s">
        <v>1169</v>
      </c>
      <c r="E146" s="116" t="s">
        <v>1170</v>
      </c>
      <c r="F146" s="117"/>
      <c r="G146" s="118" t="n">
        <v>0</v>
      </c>
      <c r="H146" s="117"/>
      <c r="I146" s="119"/>
      <c r="J146" s="119" t="n">
        <v>1</v>
      </c>
      <c r="K146" s="120" t="s">
        <v>757</v>
      </c>
    </row>
    <row r="147" customFormat="false" ht="67.5" hidden="false" customHeight="true" outlineLevel="0" collapsed="false">
      <c r="A147" s="112" t="n">
        <v>146</v>
      </c>
      <c r="B147" s="113" t="n">
        <v>0.8</v>
      </c>
      <c r="C147" s="114" t="s">
        <v>1171</v>
      </c>
      <c r="D147" s="115" t="s">
        <v>1172</v>
      </c>
      <c r="E147" s="116" t="s">
        <v>1173</v>
      </c>
      <c r="F147" s="117"/>
      <c r="G147" s="118" t="n">
        <v>0</v>
      </c>
      <c r="H147" s="117"/>
      <c r="I147" s="119"/>
      <c r="J147" s="119" t="n">
        <v>1</v>
      </c>
      <c r="K147" s="120" t="s">
        <v>757</v>
      </c>
    </row>
    <row r="148" customFormat="false" ht="67.5" hidden="false" customHeight="true" outlineLevel="0" collapsed="false">
      <c r="A148" s="112" t="n">
        <v>147</v>
      </c>
      <c r="B148" s="113" t="n">
        <v>0.8</v>
      </c>
      <c r="C148" s="114" t="s">
        <v>1174</v>
      </c>
      <c r="D148" s="115" t="s">
        <v>1175</v>
      </c>
      <c r="E148" s="116" t="s">
        <v>1176</v>
      </c>
      <c r="F148" s="117"/>
      <c r="G148" s="118" t="n">
        <v>0</v>
      </c>
      <c r="H148" s="117"/>
      <c r="I148" s="119" t="n">
        <v>1</v>
      </c>
      <c r="J148" s="119" t="n">
        <v>1</v>
      </c>
      <c r="K148" s="120" t="s">
        <v>757</v>
      </c>
    </row>
    <row r="149" customFormat="false" ht="67.5" hidden="false" customHeight="true" outlineLevel="0" collapsed="false">
      <c r="A149" s="112" t="n">
        <v>148</v>
      </c>
      <c r="B149" s="113" t="n">
        <v>0.8</v>
      </c>
      <c r="C149" s="114" t="s">
        <v>1177</v>
      </c>
      <c r="D149" s="115" t="s">
        <v>1178</v>
      </c>
      <c r="E149" s="116" t="s">
        <v>1179</v>
      </c>
      <c r="F149" s="117"/>
      <c r="G149" s="118" t="n">
        <v>0</v>
      </c>
      <c r="H149" s="117"/>
      <c r="I149" s="119" t="n">
        <v>1</v>
      </c>
      <c r="J149" s="119" t="n">
        <v>1</v>
      </c>
      <c r="K149" s="120" t="s">
        <v>757</v>
      </c>
    </row>
    <row r="150" customFormat="false" ht="67.5" hidden="false" customHeight="true" outlineLevel="0" collapsed="false">
      <c r="A150" s="112" t="n">
        <v>149</v>
      </c>
      <c r="B150" s="113" t="n">
        <v>0.8</v>
      </c>
      <c r="C150" s="114" t="s">
        <v>1180</v>
      </c>
      <c r="D150" s="115" t="s">
        <v>1181</v>
      </c>
      <c r="E150" s="116" t="s">
        <v>1182</v>
      </c>
      <c r="F150" s="117"/>
      <c r="G150" s="118" t="n">
        <v>0</v>
      </c>
      <c r="H150" s="117"/>
      <c r="I150" s="119"/>
      <c r="J150" s="119" t="n">
        <v>1</v>
      </c>
      <c r="K150" s="120" t="s">
        <v>757</v>
      </c>
    </row>
    <row r="151" customFormat="false" ht="67.5" hidden="false" customHeight="true" outlineLevel="0" collapsed="false">
      <c r="A151" s="112" t="n">
        <v>150</v>
      </c>
      <c r="B151" s="113" t="n">
        <v>0.8</v>
      </c>
      <c r="C151" s="114" t="s">
        <v>1183</v>
      </c>
      <c r="D151" s="115" t="s">
        <v>1184</v>
      </c>
      <c r="E151" s="116" t="s">
        <v>868</v>
      </c>
      <c r="F151" s="117"/>
      <c r="G151" s="118" t="n">
        <v>0</v>
      </c>
      <c r="H151" s="117"/>
      <c r="I151" s="119" t="n">
        <v>1</v>
      </c>
      <c r="J151" s="119" t="n">
        <v>1</v>
      </c>
      <c r="K151" s="120" t="s">
        <v>757</v>
      </c>
    </row>
    <row r="152" customFormat="false" ht="67.5" hidden="false" customHeight="true" outlineLevel="0" collapsed="false">
      <c r="A152" s="112" t="n">
        <v>151</v>
      </c>
      <c r="B152" s="113" t="n">
        <v>0.8</v>
      </c>
      <c r="C152" s="114" t="s">
        <v>1185</v>
      </c>
      <c r="D152" s="115" t="s">
        <v>1186</v>
      </c>
      <c r="E152" s="116" t="s">
        <v>1187</v>
      </c>
      <c r="F152" s="117"/>
      <c r="G152" s="118" t="n">
        <v>0</v>
      </c>
      <c r="H152" s="117"/>
      <c r="I152" s="119"/>
      <c r="J152" s="119" t="n">
        <v>1</v>
      </c>
      <c r="K152" s="120" t="s">
        <v>757</v>
      </c>
    </row>
    <row r="153" customFormat="false" ht="67.5" hidden="false" customHeight="true" outlineLevel="0" collapsed="false">
      <c r="A153" s="112" t="n">
        <v>152</v>
      </c>
      <c r="B153" s="113" t="n">
        <v>0.8</v>
      </c>
      <c r="C153" s="114" t="s">
        <v>1188</v>
      </c>
      <c r="D153" s="115" t="s">
        <v>1189</v>
      </c>
      <c r="E153" s="116" t="s">
        <v>1190</v>
      </c>
      <c r="F153" s="117"/>
      <c r="G153" s="118" t="n">
        <v>0</v>
      </c>
      <c r="H153" s="117"/>
      <c r="I153" s="119" t="n">
        <v>1</v>
      </c>
      <c r="J153" s="119"/>
      <c r="K153" s="120" t="s">
        <v>757</v>
      </c>
    </row>
    <row r="154" customFormat="false" ht="67.5" hidden="false" customHeight="true" outlineLevel="0" collapsed="false">
      <c r="A154" s="112" t="n">
        <v>153</v>
      </c>
      <c r="B154" s="113" t="n">
        <v>0.8</v>
      </c>
      <c r="C154" s="114" t="s">
        <v>1191</v>
      </c>
      <c r="D154" s="115" t="s">
        <v>1192</v>
      </c>
      <c r="E154" s="116" t="s">
        <v>1038</v>
      </c>
      <c r="F154" s="117"/>
      <c r="G154" s="118" t="n">
        <v>0</v>
      </c>
      <c r="H154" s="117"/>
      <c r="I154" s="119"/>
      <c r="J154" s="119"/>
      <c r="K154" s="120" t="s">
        <v>757</v>
      </c>
    </row>
    <row r="155" customFormat="false" ht="67.5" hidden="false" customHeight="true" outlineLevel="0" collapsed="false">
      <c r="A155" s="112" t="n">
        <v>154</v>
      </c>
      <c r="B155" s="113" t="n">
        <v>0.8</v>
      </c>
      <c r="C155" s="114" t="s">
        <v>1193</v>
      </c>
      <c r="D155" s="115" t="s">
        <v>1194</v>
      </c>
      <c r="E155" s="116" t="s">
        <v>1195</v>
      </c>
      <c r="F155" s="117"/>
      <c r="G155" s="118" t="n">
        <v>0</v>
      </c>
      <c r="H155" s="117"/>
      <c r="I155" s="119"/>
      <c r="J155" s="119" t="n">
        <v>1</v>
      </c>
      <c r="K155" s="120" t="s">
        <v>757</v>
      </c>
    </row>
    <row r="156" customFormat="false" ht="67.5" hidden="false" customHeight="true" outlineLevel="0" collapsed="false">
      <c r="A156" s="112" t="n">
        <v>155</v>
      </c>
      <c r="B156" s="113" t="n">
        <v>0.8</v>
      </c>
      <c r="C156" s="114" t="s">
        <v>1196</v>
      </c>
      <c r="D156" s="115" t="s">
        <v>1197</v>
      </c>
      <c r="E156" s="116" t="s">
        <v>1198</v>
      </c>
      <c r="F156" s="117"/>
      <c r="G156" s="118" t="n">
        <v>0</v>
      </c>
      <c r="H156" s="117"/>
      <c r="I156" s="119"/>
      <c r="J156" s="119" t="n">
        <v>1</v>
      </c>
      <c r="K156" s="120" t="s">
        <v>757</v>
      </c>
    </row>
    <row r="157" customFormat="false" ht="67.5" hidden="false" customHeight="true" outlineLevel="0" collapsed="false">
      <c r="A157" s="112" t="n">
        <v>156</v>
      </c>
      <c r="B157" s="113" t="n">
        <v>0.8</v>
      </c>
      <c r="C157" s="114" t="s">
        <v>1199</v>
      </c>
      <c r="D157" s="115" t="s">
        <v>1200</v>
      </c>
      <c r="E157" s="116" t="s">
        <v>1201</v>
      </c>
      <c r="F157" s="117"/>
      <c r="G157" s="118" t="n">
        <v>0</v>
      </c>
      <c r="H157" s="117"/>
      <c r="I157" s="119"/>
      <c r="J157" s="119" t="n">
        <v>1</v>
      </c>
      <c r="K157" s="120" t="s">
        <v>757</v>
      </c>
    </row>
    <row r="158" customFormat="false" ht="67.5" hidden="false" customHeight="true" outlineLevel="0" collapsed="false">
      <c r="A158" s="112" t="n">
        <v>157</v>
      </c>
      <c r="B158" s="113" t="n">
        <v>0.8</v>
      </c>
      <c r="C158" s="114" t="s">
        <v>1202</v>
      </c>
      <c r="D158" s="115" t="s">
        <v>1203</v>
      </c>
      <c r="E158" s="116" t="s">
        <v>1204</v>
      </c>
      <c r="F158" s="117"/>
      <c r="G158" s="118" t="n">
        <v>0</v>
      </c>
      <c r="H158" s="117"/>
      <c r="I158" s="119"/>
      <c r="J158" s="119" t="n">
        <v>1</v>
      </c>
      <c r="K158" s="120" t="s">
        <v>757</v>
      </c>
    </row>
    <row r="159" customFormat="false" ht="67.5" hidden="false" customHeight="true" outlineLevel="0" collapsed="false">
      <c r="A159" s="112" t="n">
        <v>158</v>
      </c>
      <c r="B159" s="113" t="n">
        <v>0.8</v>
      </c>
      <c r="C159" s="114" t="s">
        <v>1205</v>
      </c>
      <c r="D159" s="115" t="s">
        <v>1206</v>
      </c>
      <c r="E159" s="116" t="s">
        <v>1207</v>
      </c>
      <c r="F159" s="117"/>
      <c r="G159" s="118" t="n">
        <v>0</v>
      </c>
      <c r="H159" s="117"/>
      <c r="I159" s="119"/>
      <c r="J159" s="119" t="n">
        <v>1</v>
      </c>
      <c r="K159" s="120" t="s">
        <v>757</v>
      </c>
    </row>
    <row r="160" customFormat="false" ht="67.5" hidden="false" customHeight="true" outlineLevel="0" collapsed="false">
      <c r="A160" s="112" t="n">
        <v>159</v>
      </c>
      <c r="B160" s="113" t="n">
        <v>0.8</v>
      </c>
      <c r="C160" s="114" t="s">
        <v>1208</v>
      </c>
      <c r="D160" s="115" t="s">
        <v>1209</v>
      </c>
      <c r="E160" s="116" t="s">
        <v>1210</v>
      </c>
      <c r="F160" s="117"/>
      <c r="G160" s="118" t="n">
        <v>0</v>
      </c>
      <c r="H160" s="117"/>
      <c r="I160" s="119" t="n">
        <v>1</v>
      </c>
      <c r="J160" s="119" t="n">
        <v>1</v>
      </c>
      <c r="K160" s="120" t="s">
        <v>757</v>
      </c>
    </row>
    <row r="161" customFormat="false" ht="67.5" hidden="false" customHeight="true" outlineLevel="0" collapsed="false">
      <c r="A161" s="112" t="n">
        <v>160</v>
      </c>
      <c r="B161" s="113" t="n">
        <v>0.8</v>
      </c>
      <c r="C161" s="114" t="s">
        <v>1211</v>
      </c>
      <c r="D161" s="115" t="s">
        <v>1212</v>
      </c>
      <c r="E161" s="116" t="s">
        <v>1213</v>
      </c>
      <c r="F161" s="117"/>
      <c r="G161" s="118" t="n">
        <v>0</v>
      </c>
      <c r="H161" s="117"/>
      <c r="I161" s="119"/>
      <c r="J161" s="119" t="n">
        <v>1</v>
      </c>
      <c r="K161" s="120" t="s">
        <v>757</v>
      </c>
    </row>
    <row r="162" customFormat="false" ht="67.5" hidden="false" customHeight="true" outlineLevel="0" collapsed="false">
      <c r="A162" s="112" t="n">
        <v>161</v>
      </c>
      <c r="B162" s="113" t="n">
        <v>0.8</v>
      </c>
      <c r="C162" s="114" t="s">
        <v>1214</v>
      </c>
      <c r="D162" s="115" t="s">
        <v>1215</v>
      </c>
      <c r="E162" s="116" t="s">
        <v>1216</v>
      </c>
      <c r="F162" s="117"/>
      <c r="G162" s="118" t="n">
        <v>0</v>
      </c>
      <c r="H162" s="117"/>
      <c r="I162" s="119"/>
      <c r="J162" s="119" t="n">
        <v>1</v>
      </c>
      <c r="K162" s="120" t="s">
        <v>757</v>
      </c>
    </row>
    <row r="163" customFormat="false" ht="67.5" hidden="false" customHeight="true" outlineLevel="0" collapsed="false">
      <c r="A163" s="112" t="n">
        <v>162</v>
      </c>
      <c r="B163" s="113" t="n">
        <v>0.8</v>
      </c>
      <c r="C163" s="114" t="s">
        <v>1217</v>
      </c>
      <c r="D163" s="115" t="s">
        <v>1218</v>
      </c>
      <c r="E163" s="116" t="s">
        <v>1219</v>
      </c>
      <c r="F163" s="117"/>
      <c r="G163" s="118" t="n">
        <v>0</v>
      </c>
      <c r="H163" s="117"/>
      <c r="I163" s="119"/>
      <c r="J163" s="119" t="n">
        <v>1</v>
      </c>
      <c r="K163" s="120" t="s">
        <v>757</v>
      </c>
    </row>
    <row r="164" customFormat="false" ht="67.5" hidden="false" customHeight="true" outlineLevel="0" collapsed="false">
      <c r="A164" s="112" t="n">
        <v>163</v>
      </c>
      <c r="B164" s="113" t="n">
        <v>0.8</v>
      </c>
      <c r="C164" s="114" t="s">
        <v>1220</v>
      </c>
      <c r="D164" s="115" t="s">
        <v>1221</v>
      </c>
      <c r="E164" s="116" t="s">
        <v>1222</v>
      </c>
      <c r="F164" s="117"/>
      <c r="G164" s="118" t="n">
        <v>0</v>
      </c>
      <c r="H164" s="117"/>
      <c r="I164" s="119" t="n">
        <v>1</v>
      </c>
      <c r="J164" s="119" t="n">
        <v>1</v>
      </c>
      <c r="K164" s="120" t="s">
        <v>757</v>
      </c>
    </row>
    <row r="165" customFormat="false" ht="67.5" hidden="false" customHeight="true" outlineLevel="0" collapsed="false">
      <c r="A165" s="112" t="n">
        <v>164</v>
      </c>
      <c r="B165" s="113" t="n">
        <v>0.8</v>
      </c>
      <c r="C165" s="114" t="s">
        <v>1223</v>
      </c>
      <c r="D165" s="115" t="s">
        <v>1224</v>
      </c>
      <c r="E165" s="116" t="s">
        <v>1225</v>
      </c>
      <c r="F165" s="117"/>
      <c r="G165" s="118" t="n">
        <v>0</v>
      </c>
      <c r="H165" s="117"/>
      <c r="I165" s="119" t="n">
        <v>1</v>
      </c>
      <c r="J165" s="119" t="n">
        <v>1</v>
      </c>
      <c r="K165" s="120" t="s">
        <v>757</v>
      </c>
    </row>
    <row r="166" customFormat="false" ht="67.5" hidden="false" customHeight="true" outlineLevel="0" collapsed="false">
      <c r="A166" s="112" t="n">
        <v>165</v>
      </c>
      <c r="B166" s="113" t="n">
        <v>0.8</v>
      </c>
      <c r="C166" s="114" t="s">
        <v>1226</v>
      </c>
      <c r="D166" s="115" t="s">
        <v>1227</v>
      </c>
      <c r="E166" s="116" t="s">
        <v>1228</v>
      </c>
      <c r="F166" s="117"/>
      <c r="G166" s="118" t="n">
        <v>0</v>
      </c>
      <c r="H166" s="117"/>
      <c r="I166" s="119" t="n">
        <v>1</v>
      </c>
      <c r="J166" s="119" t="n">
        <v>1</v>
      </c>
      <c r="K166" s="120" t="s">
        <v>757</v>
      </c>
    </row>
    <row r="167" customFormat="false" ht="67.5" hidden="false" customHeight="true" outlineLevel="0" collapsed="false">
      <c r="A167" s="112" t="n">
        <v>166</v>
      </c>
      <c r="B167" s="113" t="n">
        <v>0.8</v>
      </c>
      <c r="C167" s="114" t="s">
        <v>1229</v>
      </c>
      <c r="D167" s="115" t="s">
        <v>1230</v>
      </c>
      <c r="E167" s="116" t="s">
        <v>1228</v>
      </c>
      <c r="F167" s="117"/>
      <c r="G167" s="118" t="n">
        <v>0</v>
      </c>
      <c r="H167" s="117"/>
      <c r="I167" s="119" t="n">
        <v>1</v>
      </c>
      <c r="J167" s="119" t="n">
        <v>1</v>
      </c>
      <c r="K167" s="120" t="s">
        <v>757</v>
      </c>
    </row>
    <row r="168" customFormat="false" ht="67.5" hidden="false" customHeight="true" outlineLevel="0" collapsed="false">
      <c r="A168" s="112" t="n">
        <v>167</v>
      </c>
      <c r="B168" s="113" t="n">
        <v>0.8</v>
      </c>
      <c r="C168" s="114" t="s">
        <v>1231</v>
      </c>
      <c r="D168" s="115" t="s">
        <v>1232</v>
      </c>
      <c r="E168" s="116" t="s">
        <v>1233</v>
      </c>
      <c r="F168" s="117"/>
      <c r="G168" s="118" t="n">
        <v>0</v>
      </c>
      <c r="H168" s="117"/>
      <c r="I168" s="119"/>
      <c r="J168" s="119" t="n">
        <v>1</v>
      </c>
      <c r="K168" s="120" t="s">
        <v>757</v>
      </c>
    </row>
    <row r="169" customFormat="false" ht="67.5" hidden="false" customHeight="true" outlineLevel="0" collapsed="false">
      <c r="A169" s="112" t="n">
        <v>168</v>
      </c>
      <c r="B169" s="113" t="n">
        <v>0.8</v>
      </c>
      <c r="C169" s="114" t="s">
        <v>1234</v>
      </c>
      <c r="D169" s="115" t="s">
        <v>1235</v>
      </c>
      <c r="E169" s="116" t="s">
        <v>1236</v>
      </c>
      <c r="F169" s="117"/>
      <c r="G169" s="118" t="n">
        <v>0</v>
      </c>
      <c r="H169" s="117"/>
      <c r="I169" s="119"/>
      <c r="J169" s="119" t="n">
        <v>1</v>
      </c>
      <c r="K169" s="120" t="s">
        <v>757</v>
      </c>
    </row>
    <row r="170" customFormat="false" ht="67.5" hidden="false" customHeight="true" outlineLevel="0" collapsed="false">
      <c r="A170" s="112" t="n">
        <v>169</v>
      </c>
      <c r="B170" s="113" t="n">
        <v>0.8</v>
      </c>
      <c r="C170" s="114" t="s">
        <v>1237</v>
      </c>
      <c r="D170" s="115" t="s">
        <v>1238</v>
      </c>
      <c r="E170" s="116" t="s">
        <v>1239</v>
      </c>
      <c r="F170" s="117"/>
      <c r="G170" s="118" t="n">
        <v>0</v>
      </c>
      <c r="H170" s="117"/>
      <c r="I170" s="119" t="n">
        <v>1</v>
      </c>
      <c r="J170" s="119" t="n">
        <v>1</v>
      </c>
      <c r="K170" s="120" t="s">
        <v>757</v>
      </c>
    </row>
    <row r="171" customFormat="false" ht="67.5" hidden="false" customHeight="true" outlineLevel="0" collapsed="false">
      <c r="A171" s="112" t="n">
        <v>170</v>
      </c>
      <c r="B171" s="113" t="n">
        <v>0.8</v>
      </c>
      <c r="C171" s="114" t="s">
        <v>1240</v>
      </c>
      <c r="D171" s="115" t="s">
        <v>1241</v>
      </c>
      <c r="E171" s="116" t="s">
        <v>1242</v>
      </c>
      <c r="F171" s="117"/>
      <c r="G171" s="118" t="n">
        <v>0</v>
      </c>
      <c r="H171" s="117"/>
      <c r="I171" s="119"/>
      <c r="J171" s="119" t="n">
        <v>1</v>
      </c>
      <c r="K171" s="120" t="s">
        <v>757</v>
      </c>
    </row>
    <row r="172" customFormat="false" ht="67.5" hidden="false" customHeight="true" outlineLevel="0" collapsed="false">
      <c r="A172" s="112" t="n">
        <v>171</v>
      </c>
      <c r="B172" s="113" t="n">
        <v>0.8</v>
      </c>
      <c r="C172" s="114" t="s">
        <v>1243</v>
      </c>
      <c r="D172" s="115" t="s">
        <v>1244</v>
      </c>
      <c r="E172" s="116" t="s">
        <v>1245</v>
      </c>
      <c r="F172" s="117"/>
      <c r="G172" s="118" t="n">
        <v>0</v>
      </c>
      <c r="H172" s="117"/>
      <c r="I172" s="119" t="n">
        <v>1</v>
      </c>
      <c r="J172" s="119" t="n">
        <v>1</v>
      </c>
      <c r="K172" s="120" t="s">
        <v>757</v>
      </c>
    </row>
    <row r="173" customFormat="false" ht="67.5" hidden="false" customHeight="true" outlineLevel="0" collapsed="false">
      <c r="A173" s="112" t="n">
        <v>172</v>
      </c>
      <c r="B173" s="113" t="n">
        <v>0.8</v>
      </c>
      <c r="C173" s="114" t="s">
        <v>1246</v>
      </c>
      <c r="D173" s="115" t="s">
        <v>1247</v>
      </c>
      <c r="E173" s="116" t="s">
        <v>1248</v>
      </c>
      <c r="F173" s="117"/>
      <c r="G173" s="118" t="n">
        <v>0</v>
      </c>
      <c r="H173" s="117"/>
      <c r="I173" s="119" t="n">
        <v>1</v>
      </c>
      <c r="J173" s="119" t="n">
        <v>1</v>
      </c>
      <c r="K173" s="120" t="s">
        <v>757</v>
      </c>
    </row>
    <row r="174" customFormat="false" ht="67.5" hidden="false" customHeight="true" outlineLevel="0" collapsed="false">
      <c r="A174" s="112" t="n">
        <v>173</v>
      </c>
      <c r="B174" s="113" t="n">
        <v>0.8</v>
      </c>
      <c r="C174" s="114" t="s">
        <v>1249</v>
      </c>
      <c r="D174" s="115" t="s">
        <v>1250</v>
      </c>
      <c r="E174" s="116" t="s">
        <v>1251</v>
      </c>
      <c r="F174" s="117"/>
      <c r="G174" s="118" t="n">
        <v>0</v>
      </c>
      <c r="H174" s="117"/>
      <c r="I174" s="119" t="n">
        <v>1</v>
      </c>
      <c r="J174" s="119" t="n">
        <v>1</v>
      </c>
      <c r="K174" s="120" t="s">
        <v>757</v>
      </c>
    </row>
    <row r="175" customFormat="false" ht="67.5" hidden="false" customHeight="true" outlineLevel="0" collapsed="false">
      <c r="A175" s="112" t="n">
        <v>174</v>
      </c>
      <c r="B175" s="113" t="n">
        <v>0.8</v>
      </c>
      <c r="C175" s="114" t="s">
        <v>1252</v>
      </c>
      <c r="D175" s="115" t="s">
        <v>1253</v>
      </c>
      <c r="E175" s="116" t="s">
        <v>1254</v>
      </c>
      <c r="F175" s="117"/>
      <c r="G175" s="118" t="n">
        <v>0</v>
      </c>
      <c r="H175" s="117"/>
      <c r="I175" s="119" t="n">
        <v>1</v>
      </c>
      <c r="J175" s="119" t="n">
        <v>1</v>
      </c>
      <c r="K175" s="120" t="s">
        <v>757</v>
      </c>
    </row>
    <row r="176" customFormat="false" ht="67.5" hidden="false" customHeight="true" outlineLevel="0" collapsed="false">
      <c r="A176" s="112" t="n">
        <v>175</v>
      </c>
      <c r="B176" s="113" t="n">
        <v>0.8</v>
      </c>
      <c r="C176" s="114" t="s">
        <v>1255</v>
      </c>
      <c r="D176" s="115" t="s">
        <v>1256</v>
      </c>
      <c r="E176" s="116" t="s">
        <v>1257</v>
      </c>
      <c r="F176" s="117"/>
      <c r="G176" s="118" t="n">
        <v>0</v>
      </c>
      <c r="H176" s="117"/>
      <c r="I176" s="119" t="n">
        <v>1</v>
      </c>
      <c r="J176" s="119" t="n">
        <v>1</v>
      </c>
      <c r="K176" s="120" t="s">
        <v>757</v>
      </c>
    </row>
    <row r="177" customFormat="false" ht="67.5" hidden="false" customHeight="true" outlineLevel="0" collapsed="false">
      <c r="A177" s="112" t="n">
        <v>176</v>
      </c>
      <c r="B177" s="113" t="n">
        <v>0.8</v>
      </c>
      <c r="C177" s="114" t="s">
        <v>1258</v>
      </c>
      <c r="D177" s="115" t="s">
        <v>1259</v>
      </c>
      <c r="E177" s="116" t="s">
        <v>1260</v>
      </c>
      <c r="F177" s="117"/>
      <c r="G177" s="118" t="n">
        <v>0</v>
      </c>
      <c r="H177" s="117"/>
      <c r="I177" s="119"/>
      <c r="J177" s="119" t="n">
        <v>1</v>
      </c>
      <c r="K177" s="120" t="s">
        <v>757</v>
      </c>
    </row>
    <row r="178" customFormat="false" ht="67.5" hidden="false" customHeight="true" outlineLevel="0" collapsed="false">
      <c r="A178" s="112" t="n">
        <v>177</v>
      </c>
      <c r="B178" s="113" t="n">
        <v>0.8</v>
      </c>
      <c r="C178" s="114" t="s">
        <v>1261</v>
      </c>
      <c r="D178" s="115" t="s">
        <v>1262</v>
      </c>
      <c r="E178" s="116" t="s">
        <v>1263</v>
      </c>
      <c r="F178" s="117"/>
      <c r="G178" s="118" t="n">
        <v>0</v>
      </c>
      <c r="H178" s="117"/>
      <c r="I178" s="119"/>
      <c r="J178" s="119" t="n">
        <v>1</v>
      </c>
      <c r="K178" s="120" t="s">
        <v>757</v>
      </c>
    </row>
    <row r="179" customFormat="false" ht="67.5" hidden="false" customHeight="true" outlineLevel="0" collapsed="false">
      <c r="A179" s="112" t="n">
        <v>178</v>
      </c>
      <c r="B179" s="113" t="n">
        <v>0.8</v>
      </c>
      <c r="C179" s="114" t="s">
        <v>1264</v>
      </c>
      <c r="D179" s="115" t="s">
        <v>1265</v>
      </c>
      <c r="E179" s="116" t="s">
        <v>1266</v>
      </c>
      <c r="F179" s="117"/>
      <c r="G179" s="118" t="n">
        <v>0.1</v>
      </c>
      <c r="H179" s="117" t="s">
        <v>1267</v>
      </c>
      <c r="I179" s="119" t="n">
        <v>1</v>
      </c>
      <c r="J179" s="119"/>
      <c r="K179" s="120" t="s">
        <v>757</v>
      </c>
    </row>
    <row r="180" customFormat="false" ht="67.5" hidden="false" customHeight="true" outlineLevel="0" collapsed="false">
      <c r="A180" s="112" t="n">
        <v>179</v>
      </c>
      <c r="B180" s="113" t="n">
        <v>0.9</v>
      </c>
      <c r="C180" s="114" t="s">
        <v>1268</v>
      </c>
      <c r="D180" s="115" t="s">
        <v>1269</v>
      </c>
      <c r="E180" s="116" t="s">
        <v>1270</v>
      </c>
      <c r="F180" s="117"/>
      <c r="G180" s="118"/>
      <c r="H180" s="117"/>
      <c r="I180" s="119" t="n">
        <v>1</v>
      </c>
      <c r="J180" s="119"/>
      <c r="K180" s="120" t="s">
        <v>757</v>
      </c>
    </row>
    <row r="181" customFormat="false" ht="67.5" hidden="false" customHeight="true" outlineLevel="0" collapsed="false">
      <c r="A181" s="112" t="n">
        <v>180</v>
      </c>
      <c r="B181" s="113" t="n">
        <v>0.8</v>
      </c>
      <c r="C181" s="114" t="s">
        <v>1271</v>
      </c>
      <c r="D181" s="115" t="s">
        <v>1272</v>
      </c>
      <c r="E181" s="116" t="s">
        <v>1273</v>
      </c>
      <c r="F181" s="117"/>
      <c r="G181" s="118" t="n">
        <v>0</v>
      </c>
      <c r="H181" s="117"/>
      <c r="I181" s="119" t="n">
        <v>1</v>
      </c>
      <c r="J181" s="119"/>
      <c r="K181" s="120" t="s">
        <v>757</v>
      </c>
    </row>
    <row r="182" customFormat="false" ht="67.5" hidden="false" customHeight="true" outlineLevel="0" collapsed="false">
      <c r="A182" s="112" t="n">
        <v>181</v>
      </c>
      <c r="B182" s="113" t="n">
        <v>0.8</v>
      </c>
      <c r="C182" s="114" t="s">
        <v>1274</v>
      </c>
      <c r="D182" s="115" t="s">
        <v>1275</v>
      </c>
      <c r="E182" s="116" t="s">
        <v>1276</v>
      </c>
      <c r="F182" s="117"/>
      <c r="G182" s="118" t="n">
        <v>0</v>
      </c>
      <c r="H182" s="117"/>
      <c r="I182" s="119"/>
      <c r="J182" s="119"/>
      <c r="K182" s="120" t="s">
        <v>757</v>
      </c>
    </row>
    <row r="183" customFormat="false" ht="67.5" hidden="false" customHeight="true" outlineLevel="0" collapsed="false">
      <c r="A183" s="112" t="n">
        <v>182</v>
      </c>
      <c r="B183" s="113" t="n">
        <v>0.8</v>
      </c>
      <c r="C183" s="114" t="s">
        <v>1277</v>
      </c>
      <c r="D183" s="115" t="s">
        <v>1278</v>
      </c>
      <c r="E183" s="116" t="s">
        <v>1279</v>
      </c>
      <c r="F183" s="117"/>
      <c r="G183" s="118" t="n">
        <v>0</v>
      </c>
      <c r="H183" s="117"/>
      <c r="I183" s="119"/>
      <c r="J183" s="119"/>
      <c r="K183" s="120" t="s">
        <v>757</v>
      </c>
    </row>
    <row r="184" customFormat="false" ht="67.5" hidden="false" customHeight="true" outlineLevel="0" collapsed="false">
      <c r="A184" s="112" t="n">
        <v>183</v>
      </c>
      <c r="B184" s="113" t="n">
        <v>0.8</v>
      </c>
      <c r="C184" s="114" t="s">
        <v>1280</v>
      </c>
      <c r="D184" s="115" t="s">
        <v>1281</v>
      </c>
      <c r="E184" s="116" t="s">
        <v>1282</v>
      </c>
      <c r="F184" s="117"/>
      <c r="G184" s="118" t="n">
        <v>0</v>
      </c>
      <c r="H184" s="117"/>
      <c r="I184" s="119"/>
      <c r="J184" s="119"/>
      <c r="K184" s="120" t="s">
        <v>757</v>
      </c>
    </row>
    <row r="185" customFormat="false" ht="67.5" hidden="false" customHeight="true" outlineLevel="0" collapsed="false">
      <c r="A185" s="112" t="n">
        <v>184</v>
      </c>
      <c r="B185" s="113" t="n">
        <v>0.8</v>
      </c>
      <c r="C185" s="114" t="s">
        <v>1283</v>
      </c>
      <c r="D185" s="115" t="s">
        <v>1284</v>
      </c>
      <c r="E185" s="116" t="s">
        <v>1285</v>
      </c>
      <c r="F185" s="117"/>
      <c r="G185" s="118" t="n">
        <v>0</v>
      </c>
      <c r="H185" s="117"/>
      <c r="I185" s="119"/>
      <c r="J185" s="119"/>
      <c r="K185" s="120" t="s">
        <v>757</v>
      </c>
    </row>
    <row r="186" customFormat="false" ht="67.5" hidden="false" customHeight="true" outlineLevel="0" collapsed="false">
      <c r="A186" s="112" t="n">
        <v>185</v>
      </c>
      <c r="B186" s="113" t="n">
        <v>0.8</v>
      </c>
      <c r="C186" s="114" t="s">
        <v>1286</v>
      </c>
      <c r="D186" s="115" t="s">
        <v>1287</v>
      </c>
      <c r="E186" s="116" t="s">
        <v>1288</v>
      </c>
      <c r="F186" s="117"/>
      <c r="G186" s="118" t="n">
        <v>0</v>
      </c>
      <c r="H186" s="117"/>
      <c r="I186" s="119"/>
      <c r="J186" s="119"/>
      <c r="K186" s="120" t="s">
        <v>757</v>
      </c>
    </row>
    <row r="187" customFormat="false" ht="67.5" hidden="false" customHeight="true" outlineLevel="0" collapsed="false">
      <c r="A187" s="112" t="n">
        <v>186</v>
      </c>
      <c r="B187" s="113" t="n">
        <v>0.8</v>
      </c>
      <c r="C187" s="114" t="s">
        <v>1289</v>
      </c>
      <c r="D187" s="115" t="s">
        <v>1290</v>
      </c>
      <c r="E187" s="116" t="s">
        <v>1291</v>
      </c>
      <c r="F187" s="117"/>
      <c r="G187" s="118" t="n">
        <v>0</v>
      </c>
      <c r="H187" s="117"/>
      <c r="I187" s="119"/>
      <c r="J187" s="119"/>
      <c r="K187" s="120" t="s">
        <v>757</v>
      </c>
    </row>
    <row r="188" customFormat="false" ht="67.5" hidden="false" customHeight="true" outlineLevel="0" collapsed="false">
      <c r="A188" s="112" t="n">
        <v>187</v>
      </c>
      <c r="B188" s="113" t="n">
        <v>0.9</v>
      </c>
      <c r="C188" s="114" t="s">
        <v>1292</v>
      </c>
      <c r="D188" s="115" t="s">
        <v>1293</v>
      </c>
      <c r="E188" s="116" t="s">
        <v>1294</v>
      </c>
      <c r="F188" s="117"/>
      <c r="G188" s="118" t="n">
        <v>0</v>
      </c>
      <c r="H188" s="117"/>
      <c r="I188" s="119"/>
      <c r="J188" s="119" t="n">
        <v>1</v>
      </c>
      <c r="K188" s="120" t="s">
        <v>757</v>
      </c>
    </row>
    <row r="189" customFormat="false" ht="67.5" hidden="false" customHeight="true" outlineLevel="0" collapsed="false">
      <c r="A189" s="112" t="n">
        <v>188</v>
      </c>
      <c r="B189" s="113" t="n">
        <v>0.9</v>
      </c>
      <c r="C189" s="114" t="s">
        <v>1295</v>
      </c>
      <c r="D189" s="115" t="s">
        <v>1296</v>
      </c>
      <c r="E189" s="116" t="s">
        <v>1297</v>
      </c>
      <c r="F189" s="117"/>
      <c r="G189" s="118" t="n">
        <v>0</v>
      </c>
      <c r="H189" s="117"/>
      <c r="I189" s="119"/>
      <c r="J189" s="119"/>
      <c r="K189" s="120" t="s">
        <v>757</v>
      </c>
    </row>
    <row r="190" customFormat="false" ht="67.5" hidden="false" customHeight="true" outlineLevel="0" collapsed="false">
      <c r="A190" s="112" t="n">
        <v>189</v>
      </c>
      <c r="B190" s="113" t="n">
        <v>0.9</v>
      </c>
      <c r="C190" s="114" t="s">
        <v>1298</v>
      </c>
      <c r="D190" s="115" t="s">
        <v>1299</v>
      </c>
      <c r="E190" s="116" t="s">
        <v>1300</v>
      </c>
      <c r="F190" s="117"/>
      <c r="G190" s="118" t="n">
        <v>0</v>
      </c>
      <c r="H190" s="117"/>
      <c r="I190" s="119"/>
      <c r="J190" s="119"/>
      <c r="K190" s="120" t="s">
        <v>757</v>
      </c>
    </row>
    <row r="191" customFormat="false" ht="67.5" hidden="false" customHeight="true" outlineLevel="0" collapsed="false">
      <c r="A191" s="112" t="n">
        <v>190</v>
      </c>
      <c r="B191" s="113" t="n">
        <v>0.9</v>
      </c>
      <c r="C191" s="114" t="s">
        <v>1301</v>
      </c>
      <c r="D191" s="115" t="s">
        <v>1302</v>
      </c>
      <c r="E191" s="116" t="s">
        <v>1303</v>
      </c>
      <c r="F191" s="117"/>
      <c r="G191" s="118" t="n">
        <v>0</v>
      </c>
      <c r="H191" s="117"/>
      <c r="I191" s="119"/>
      <c r="J191" s="119" t="n">
        <v>1</v>
      </c>
      <c r="K191" s="120" t="s">
        <v>757</v>
      </c>
    </row>
    <row r="192" customFormat="false" ht="67.5" hidden="false" customHeight="true" outlineLevel="0" collapsed="false">
      <c r="A192" s="112" t="n">
        <v>191</v>
      </c>
      <c r="B192" s="113" t="n">
        <v>0.9</v>
      </c>
      <c r="C192" s="114" t="s">
        <v>1304</v>
      </c>
      <c r="D192" s="115" t="s">
        <v>1305</v>
      </c>
      <c r="E192" s="116" t="s">
        <v>1306</v>
      </c>
      <c r="F192" s="117"/>
      <c r="G192" s="118" t="n">
        <v>0</v>
      </c>
      <c r="H192" s="117"/>
      <c r="I192" s="119" t="n">
        <v>1</v>
      </c>
      <c r="J192" s="119" t="n">
        <v>1</v>
      </c>
      <c r="K192" s="120" t="s">
        <v>757</v>
      </c>
    </row>
    <row r="193" customFormat="false" ht="67.5" hidden="false" customHeight="true" outlineLevel="0" collapsed="false">
      <c r="A193" s="112" t="n">
        <v>192</v>
      </c>
      <c r="B193" s="113" t="n">
        <v>0.9</v>
      </c>
      <c r="C193" s="114" t="s">
        <v>1307</v>
      </c>
      <c r="D193" s="115" t="s">
        <v>1308</v>
      </c>
      <c r="E193" s="116" t="s">
        <v>1309</v>
      </c>
      <c r="F193" s="117"/>
      <c r="G193" s="118" t="n">
        <v>0</v>
      </c>
      <c r="H193" s="117"/>
      <c r="I193" s="119"/>
      <c r="J193" s="119" t="n">
        <v>1</v>
      </c>
      <c r="K193" s="120" t="s">
        <v>757</v>
      </c>
    </row>
    <row r="194" customFormat="false" ht="67.5" hidden="false" customHeight="true" outlineLevel="0" collapsed="false">
      <c r="A194" s="112" t="n">
        <v>193</v>
      </c>
      <c r="B194" s="113" t="n">
        <v>0.9</v>
      </c>
      <c r="C194" s="114" t="s">
        <v>1310</v>
      </c>
      <c r="D194" s="115" t="s">
        <v>1311</v>
      </c>
      <c r="E194" s="116" t="s">
        <v>1312</v>
      </c>
      <c r="F194" s="117"/>
      <c r="G194" s="118" t="n">
        <v>0</v>
      </c>
      <c r="H194" s="117"/>
      <c r="I194" s="119" t="n">
        <v>1</v>
      </c>
      <c r="J194" s="119" t="n">
        <v>1</v>
      </c>
      <c r="K194" s="120" t="s">
        <v>757</v>
      </c>
    </row>
    <row r="195" customFormat="false" ht="67.5" hidden="false" customHeight="true" outlineLevel="0" collapsed="false">
      <c r="A195" s="112" t="n">
        <v>194</v>
      </c>
      <c r="B195" s="113" t="n">
        <v>0.9</v>
      </c>
      <c r="C195" s="114" t="s">
        <v>1313</v>
      </c>
      <c r="D195" s="115" t="s">
        <v>1314</v>
      </c>
      <c r="E195" s="116" t="s">
        <v>1315</v>
      </c>
      <c r="F195" s="117" t="n">
        <v>1</v>
      </c>
      <c r="G195" s="118" t="n">
        <v>0</v>
      </c>
      <c r="H195" s="117"/>
      <c r="I195" s="119" t="n">
        <v>1</v>
      </c>
      <c r="J195" s="119" t="n">
        <v>1</v>
      </c>
      <c r="K195" s="120" t="s">
        <v>757</v>
      </c>
    </row>
    <row r="196" customFormat="false" ht="67.5" hidden="false" customHeight="true" outlineLevel="0" collapsed="false">
      <c r="A196" s="112" t="n">
        <v>195</v>
      </c>
      <c r="B196" s="113" t="n">
        <v>0.9</v>
      </c>
      <c r="C196" s="114" t="s">
        <v>1316</v>
      </c>
      <c r="D196" s="115" t="s">
        <v>1317</v>
      </c>
      <c r="E196" s="116" t="s">
        <v>1318</v>
      </c>
      <c r="F196" s="117"/>
      <c r="G196" s="118" t="n">
        <v>0</v>
      </c>
      <c r="H196" s="117"/>
      <c r="I196" s="119" t="n">
        <v>1</v>
      </c>
      <c r="J196" s="119" t="n">
        <v>1</v>
      </c>
      <c r="K196" s="120" t="s">
        <v>757</v>
      </c>
    </row>
    <row r="197" customFormat="false" ht="67.5" hidden="false" customHeight="true" outlineLevel="0" collapsed="false">
      <c r="A197" s="112" t="n">
        <v>196</v>
      </c>
      <c r="B197" s="113" t="n">
        <v>0.9</v>
      </c>
      <c r="C197" s="114" t="s">
        <v>1319</v>
      </c>
      <c r="D197" s="115" t="s">
        <v>1320</v>
      </c>
      <c r="E197" s="116" t="s">
        <v>1321</v>
      </c>
      <c r="F197" s="117"/>
      <c r="G197" s="118" t="n">
        <v>0</v>
      </c>
      <c r="H197" s="117"/>
      <c r="I197" s="119"/>
      <c r="J197" s="119" t="n">
        <v>1</v>
      </c>
      <c r="K197" s="120" t="s">
        <v>757</v>
      </c>
    </row>
    <row r="198" customFormat="false" ht="67.5" hidden="false" customHeight="true" outlineLevel="0" collapsed="false">
      <c r="A198" s="112" t="n">
        <v>197</v>
      </c>
      <c r="B198" s="113" t="n">
        <v>0.9</v>
      </c>
      <c r="C198" s="114" t="s">
        <v>1322</v>
      </c>
      <c r="D198" s="115" t="s">
        <v>1323</v>
      </c>
      <c r="E198" s="116" t="s">
        <v>1324</v>
      </c>
      <c r="F198" s="117"/>
      <c r="G198" s="118" t="n">
        <v>0</v>
      </c>
      <c r="H198" s="117"/>
      <c r="I198" s="119" t="n">
        <v>1</v>
      </c>
      <c r="J198" s="119" t="n">
        <v>1</v>
      </c>
      <c r="K198" s="120" t="s">
        <v>757</v>
      </c>
    </row>
    <row r="199" customFormat="false" ht="67.5" hidden="false" customHeight="true" outlineLevel="0" collapsed="false">
      <c r="A199" s="112" t="n">
        <v>198</v>
      </c>
      <c r="B199" s="113" t="n">
        <v>0.9</v>
      </c>
      <c r="C199" s="114" t="s">
        <v>1325</v>
      </c>
      <c r="D199" s="115" t="s">
        <v>1326</v>
      </c>
      <c r="E199" s="116" t="s">
        <v>1327</v>
      </c>
      <c r="F199" s="117"/>
      <c r="G199" s="118" t="n">
        <v>0</v>
      </c>
      <c r="H199" s="117"/>
      <c r="I199" s="119"/>
      <c r="J199" s="119"/>
      <c r="K199" s="120" t="s">
        <v>757</v>
      </c>
    </row>
    <row r="200" customFormat="false" ht="67.5" hidden="false" customHeight="true" outlineLevel="0" collapsed="false">
      <c r="A200" s="112" t="n">
        <v>199</v>
      </c>
      <c r="B200" s="113" t="n">
        <v>0.9</v>
      </c>
      <c r="C200" s="114" t="s">
        <v>1328</v>
      </c>
      <c r="D200" s="115" t="s">
        <v>1329</v>
      </c>
      <c r="E200" s="116" t="s">
        <v>1330</v>
      </c>
      <c r="F200" s="117"/>
      <c r="G200" s="118" t="n">
        <v>0</v>
      </c>
      <c r="H200" s="117"/>
      <c r="I200" s="119"/>
      <c r="J200" s="119" t="n">
        <v>1</v>
      </c>
      <c r="K200" s="120" t="s">
        <v>757</v>
      </c>
    </row>
    <row r="201" customFormat="false" ht="67.5" hidden="false" customHeight="true" outlineLevel="0" collapsed="false">
      <c r="A201" s="112" t="n">
        <v>200</v>
      </c>
      <c r="B201" s="113" t="n">
        <v>0.9</v>
      </c>
      <c r="C201" s="114" t="s">
        <v>1331</v>
      </c>
      <c r="D201" s="115" t="s">
        <v>1332</v>
      </c>
      <c r="E201" s="116" t="s">
        <v>997</v>
      </c>
      <c r="F201" s="117"/>
      <c r="G201" s="118" t="n">
        <v>0</v>
      </c>
      <c r="H201" s="117"/>
      <c r="I201" s="119"/>
      <c r="J201" s="119" t="n">
        <v>1</v>
      </c>
      <c r="K201" s="120" t="s">
        <v>757</v>
      </c>
    </row>
    <row r="202" customFormat="false" ht="67.5" hidden="false" customHeight="true" outlineLevel="0" collapsed="false">
      <c r="A202" s="112" t="n">
        <v>201</v>
      </c>
      <c r="B202" s="113" t="n">
        <v>0.9</v>
      </c>
      <c r="C202" s="114" t="s">
        <v>1333</v>
      </c>
      <c r="D202" s="115" t="s">
        <v>1334</v>
      </c>
      <c r="E202" s="116" t="s">
        <v>1335</v>
      </c>
      <c r="F202" s="117"/>
      <c r="G202" s="118" t="n">
        <v>0</v>
      </c>
      <c r="H202" s="117"/>
      <c r="I202" s="119" t="n">
        <v>1</v>
      </c>
      <c r="J202" s="119" t="n">
        <v>1</v>
      </c>
      <c r="K202" s="120" t="s">
        <v>757</v>
      </c>
    </row>
    <row r="203" customFormat="false" ht="67.5" hidden="false" customHeight="true" outlineLevel="0" collapsed="false">
      <c r="A203" s="112" t="n">
        <v>202</v>
      </c>
      <c r="B203" s="113" t="n">
        <v>0.9</v>
      </c>
      <c r="C203" s="114" t="s">
        <v>1336</v>
      </c>
      <c r="D203" s="115" t="s">
        <v>1337</v>
      </c>
      <c r="E203" s="116" t="s">
        <v>1338</v>
      </c>
      <c r="F203" s="117"/>
      <c r="G203" s="118" t="n">
        <v>0</v>
      </c>
      <c r="H203" s="117"/>
      <c r="I203" s="119"/>
      <c r="J203" s="119"/>
      <c r="K203" s="120" t="s">
        <v>757</v>
      </c>
    </row>
    <row r="204" customFormat="false" ht="67.5" hidden="false" customHeight="true" outlineLevel="0" collapsed="false">
      <c r="A204" s="112" t="n">
        <v>203</v>
      </c>
      <c r="B204" s="113" t="n">
        <v>0.9</v>
      </c>
      <c r="C204" s="114" t="s">
        <v>1339</v>
      </c>
      <c r="D204" s="115" t="s">
        <v>1340</v>
      </c>
      <c r="E204" s="116" t="s">
        <v>1341</v>
      </c>
      <c r="F204" s="117"/>
      <c r="G204" s="118" t="n">
        <v>0</v>
      </c>
      <c r="H204" s="117"/>
      <c r="I204" s="119"/>
      <c r="J204" s="119" t="n">
        <v>1</v>
      </c>
      <c r="K204" s="120" t="s">
        <v>757</v>
      </c>
    </row>
    <row r="205" customFormat="false" ht="67.5" hidden="false" customHeight="true" outlineLevel="0" collapsed="false">
      <c r="A205" s="112" t="n">
        <v>204</v>
      </c>
      <c r="B205" s="113" t="n">
        <v>0.9</v>
      </c>
      <c r="C205" s="114" t="s">
        <v>1342</v>
      </c>
      <c r="D205" s="115" t="s">
        <v>1343</v>
      </c>
      <c r="E205" s="116" t="s">
        <v>1344</v>
      </c>
      <c r="F205" s="117"/>
      <c r="G205" s="118" t="n">
        <v>0</v>
      </c>
      <c r="H205" s="117"/>
      <c r="I205" s="119"/>
      <c r="J205" s="119" t="n">
        <v>1</v>
      </c>
      <c r="K205" s="120" t="s">
        <v>757</v>
      </c>
    </row>
    <row r="206" customFormat="false" ht="67.5" hidden="false" customHeight="true" outlineLevel="0" collapsed="false">
      <c r="A206" s="112" t="n">
        <v>205</v>
      </c>
      <c r="B206" s="113" t="n">
        <v>0.9</v>
      </c>
      <c r="C206" s="114" t="s">
        <v>1345</v>
      </c>
      <c r="D206" s="115" t="s">
        <v>1346</v>
      </c>
      <c r="E206" s="116" t="s">
        <v>1347</v>
      </c>
      <c r="F206" s="117"/>
      <c r="G206" s="118" t="n">
        <v>0</v>
      </c>
      <c r="H206" s="117"/>
      <c r="I206" s="119" t="n">
        <v>1</v>
      </c>
      <c r="J206" s="119"/>
      <c r="K206" s="120" t="s">
        <v>757</v>
      </c>
    </row>
    <row r="207" customFormat="false" ht="67.5" hidden="false" customHeight="true" outlineLevel="0" collapsed="false">
      <c r="A207" s="112" t="n">
        <v>206</v>
      </c>
      <c r="B207" s="113" t="n">
        <v>0.9</v>
      </c>
      <c r="C207" s="114" t="s">
        <v>1348</v>
      </c>
      <c r="D207" s="115" t="s">
        <v>1349</v>
      </c>
      <c r="E207" s="116" t="s">
        <v>1350</v>
      </c>
      <c r="F207" s="117"/>
      <c r="G207" s="118" t="n">
        <v>0</v>
      </c>
      <c r="H207" s="117"/>
      <c r="I207" s="119"/>
      <c r="J207" s="119" t="n">
        <v>1</v>
      </c>
      <c r="K207" s="120" t="s">
        <v>757</v>
      </c>
    </row>
    <row r="208" customFormat="false" ht="67.5" hidden="false" customHeight="true" outlineLevel="0" collapsed="false">
      <c r="A208" s="112" t="n">
        <v>207</v>
      </c>
      <c r="B208" s="113" t="n">
        <v>0.9</v>
      </c>
      <c r="C208" s="114" t="s">
        <v>1351</v>
      </c>
      <c r="D208" s="115" t="s">
        <v>1352</v>
      </c>
      <c r="E208" s="116" t="s">
        <v>868</v>
      </c>
      <c r="F208" s="117"/>
      <c r="G208" s="118" t="n">
        <v>0</v>
      </c>
      <c r="H208" s="117"/>
      <c r="I208" s="119" t="n">
        <v>1</v>
      </c>
      <c r="J208" s="119" t="n">
        <v>1</v>
      </c>
      <c r="K208" s="120" t="s">
        <v>757</v>
      </c>
    </row>
    <row r="209" customFormat="false" ht="67.5" hidden="false" customHeight="true" outlineLevel="0" collapsed="false">
      <c r="A209" s="112" t="n">
        <v>208</v>
      </c>
      <c r="B209" s="113" t="n">
        <v>0.9</v>
      </c>
      <c r="C209" s="114" t="s">
        <v>1353</v>
      </c>
      <c r="D209" s="115" t="s">
        <v>1354</v>
      </c>
      <c r="E209" s="116" t="s">
        <v>1355</v>
      </c>
      <c r="F209" s="117"/>
      <c r="G209" s="118" t="n">
        <v>0</v>
      </c>
      <c r="H209" s="117"/>
      <c r="I209" s="119" t="n">
        <v>1</v>
      </c>
      <c r="J209" s="119" t="n">
        <v>1</v>
      </c>
      <c r="K209" s="120" t="s">
        <v>757</v>
      </c>
    </row>
    <row r="210" customFormat="false" ht="67.5" hidden="false" customHeight="true" outlineLevel="0" collapsed="false">
      <c r="A210" s="112" t="n">
        <v>209</v>
      </c>
      <c r="B210" s="113" t="n">
        <v>0.9</v>
      </c>
      <c r="C210" s="114" t="s">
        <v>1356</v>
      </c>
      <c r="D210" s="115" t="s">
        <v>1357</v>
      </c>
      <c r="E210" s="116" t="s">
        <v>1358</v>
      </c>
      <c r="F210" s="117"/>
      <c r="G210" s="118" t="n">
        <v>0</v>
      </c>
      <c r="H210" s="117"/>
      <c r="I210" s="119"/>
      <c r="J210" s="119" t="n">
        <v>1</v>
      </c>
      <c r="K210" s="120" t="s">
        <v>757</v>
      </c>
    </row>
    <row r="211" customFormat="false" ht="67.5" hidden="false" customHeight="true" outlineLevel="0" collapsed="false">
      <c r="A211" s="112" t="n">
        <v>210</v>
      </c>
      <c r="B211" s="113" t="n">
        <v>0.9</v>
      </c>
      <c r="C211" s="114" t="s">
        <v>1359</v>
      </c>
      <c r="D211" s="115" t="s">
        <v>1360</v>
      </c>
      <c r="E211" s="116" t="s">
        <v>1361</v>
      </c>
      <c r="F211" s="117"/>
      <c r="G211" s="118" t="n">
        <v>0</v>
      </c>
      <c r="H211" s="117"/>
      <c r="I211" s="119"/>
      <c r="J211" s="119" t="n">
        <v>1</v>
      </c>
      <c r="K211" s="120" t="s">
        <v>757</v>
      </c>
    </row>
    <row r="212" customFormat="false" ht="67.5" hidden="false" customHeight="true" outlineLevel="0" collapsed="false">
      <c r="A212" s="112" t="n">
        <v>211</v>
      </c>
      <c r="B212" s="113" t="n">
        <v>0.9</v>
      </c>
      <c r="C212" s="114" t="s">
        <v>1362</v>
      </c>
      <c r="D212" s="115" t="s">
        <v>1363</v>
      </c>
      <c r="E212" s="116" t="s">
        <v>1364</v>
      </c>
      <c r="F212" s="117"/>
      <c r="G212" s="118" t="n">
        <v>0</v>
      </c>
      <c r="H212" s="117"/>
      <c r="I212" s="119" t="n">
        <v>1</v>
      </c>
      <c r="J212" s="119" t="n">
        <v>1</v>
      </c>
      <c r="K212" s="120" t="s">
        <v>757</v>
      </c>
    </row>
    <row r="213" customFormat="false" ht="67.5" hidden="false" customHeight="true" outlineLevel="0" collapsed="false">
      <c r="A213" s="112" t="n">
        <v>212</v>
      </c>
      <c r="B213" s="113" t="n">
        <v>0.9</v>
      </c>
      <c r="C213" s="114" t="s">
        <v>1365</v>
      </c>
      <c r="D213" s="115" t="s">
        <v>1366</v>
      </c>
      <c r="E213" s="116" t="s">
        <v>1367</v>
      </c>
      <c r="F213" s="117"/>
      <c r="G213" s="118" t="n">
        <v>0</v>
      </c>
      <c r="H213" s="117"/>
      <c r="I213" s="119"/>
      <c r="J213" s="119" t="n">
        <v>1</v>
      </c>
      <c r="K213" s="120" t="s">
        <v>757</v>
      </c>
    </row>
    <row r="214" customFormat="false" ht="67.5" hidden="false" customHeight="true" outlineLevel="0" collapsed="false">
      <c r="A214" s="112" t="n">
        <v>213</v>
      </c>
      <c r="B214" s="113" t="n">
        <v>0.9</v>
      </c>
      <c r="C214" s="114" t="s">
        <v>1368</v>
      </c>
      <c r="D214" s="115" t="s">
        <v>1369</v>
      </c>
      <c r="E214" s="116" t="s">
        <v>1370</v>
      </c>
      <c r="F214" s="117"/>
      <c r="G214" s="118" t="n">
        <v>0</v>
      </c>
      <c r="H214" s="117"/>
      <c r="I214" s="119"/>
      <c r="J214" s="119" t="n">
        <v>1</v>
      </c>
      <c r="K214" s="120" t="s">
        <v>757</v>
      </c>
    </row>
    <row r="215" customFormat="false" ht="67.5" hidden="false" customHeight="true" outlineLevel="0" collapsed="false">
      <c r="A215" s="112" t="n">
        <v>214</v>
      </c>
      <c r="B215" s="113" t="n">
        <v>0.9</v>
      </c>
      <c r="C215" s="114" t="s">
        <v>1371</v>
      </c>
      <c r="D215" s="115" t="s">
        <v>1372</v>
      </c>
      <c r="E215" s="116" t="s">
        <v>1373</v>
      </c>
      <c r="F215" s="117"/>
      <c r="G215" s="118" t="n">
        <v>0</v>
      </c>
      <c r="H215" s="117"/>
      <c r="I215" s="119" t="n">
        <v>1</v>
      </c>
      <c r="J215" s="119" t="n">
        <v>1</v>
      </c>
      <c r="K215" s="120" t="s">
        <v>757</v>
      </c>
    </row>
    <row r="216" customFormat="false" ht="67.5" hidden="false" customHeight="true" outlineLevel="0" collapsed="false">
      <c r="A216" s="112" t="n">
        <v>215</v>
      </c>
      <c r="B216" s="113" t="n">
        <v>0.9</v>
      </c>
      <c r="C216" s="114" t="s">
        <v>1374</v>
      </c>
      <c r="D216" s="115" t="s">
        <v>1375</v>
      </c>
      <c r="E216" s="116" t="s">
        <v>1376</v>
      </c>
      <c r="F216" s="117"/>
      <c r="G216" s="118" t="n">
        <v>0.1</v>
      </c>
      <c r="H216" s="117" t="s">
        <v>1377</v>
      </c>
      <c r="I216" s="119" t="n">
        <v>1</v>
      </c>
      <c r="J216" s="119"/>
      <c r="K216" s="120" t="s">
        <v>757</v>
      </c>
    </row>
    <row r="217" customFormat="false" ht="67.5" hidden="false" customHeight="true" outlineLevel="0" collapsed="false">
      <c r="A217" s="112" t="n">
        <v>216</v>
      </c>
      <c r="B217" s="113" t="n">
        <v>1</v>
      </c>
      <c r="C217" s="114" t="s">
        <v>1378</v>
      </c>
      <c r="D217" s="115" t="s">
        <v>1379</v>
      </c>
      <c r="E217" s="116" t="s">
        <v>1380</v>
      </c>
      <c r="F217" s="117"/>
      <c r="G217" s="118"/>
      <c r="H217" s="117"/>
      <c r="I217" s="119" t="n">
        <v>1</v>
      </c>
      <c r="J217" s="119"/>
      <c r="K217" s="120" t="s">
        <v>757</v>
      </c>
    </row>
    <row r="218" customFormat="false" ht="67.5" hidden="false" customHeight="true" outlineLevel="0" collapsed="false">
      <c r="A218" s="112" t="n">
        <v>217</v>
      </c>
      <c r="B218" s="113" t="n">
        <v>0.9</v>
      </c>
      <c r="C218" s="114" t="s">
        <v>1381</v>
      </c>
      <c r="D218" s="115" t="s">
        <v>1382</v>
      </c>
      <c r="E218" s="116" t="s">
        <v>997</v>
      </c>
      <c r="F218" s="117"/>
      <c r="G218" s="118" t="n">
        <v>0</v>
      </c>
      <c r="H218" s="117"/>
      <c r="I218" s="119"/>
      <c r="J218" s="119" t="n">
        <v>1</v>
      </c>
      <c r="K218" s="120" t="s">
        <v>757</v>
      </c>
    </row>
    <row r="219" customFormat="false" ht="67.5" hidden="false" customHeight="true" outlineLevel="0" collapsed="false">
      <c r="A219" s="112" t="n">
        <v>218</v>
      </c>
      <c r="B219" s="113" t="n">
        <v>0.9</v>
      </c>
      <c r="C219" s="114" t="s">
        <v>1383</v>
      </c>
      <c r="D219" s="115" t="s">
        <v>1384</v>
      </c>
      <c r="E219" s="116" t="s">
        <v>1385</v>
      </c>
      <c r="F219" s="117"/>
      <c r="G219" s="118" t="n">
        <v>0</v>
      </c>
      <c r="H219" s="117"/>
      <c r="I219" s="119"/>
      <c r="J219" s="119" t="n">
        <v>1</v>
      </c>
      <c r="K219" s="120" t="s">
        <v>757</v>
      </c>
    </row>
    <row r="220" customFormat="false" ht="67.5" hidden="false" customHeight="true" outlineLevel="0" collapsed="false">
      <c r="A220" s="112" t="n">
        <v>219</v>
      </c>
      <c r="B220" s="113" t="n">
        <v>0.9</v>
      </c>
      <c r="C220" s="114" t="s">
        <v>1386</v>
      </c>
      <c r="D220" s="115" t="s">
        <v>1387</v>
      </c>
      <c r="E220" s="116" t="s">
        <v>950</v>
      </c>
      <c r="F220" s="117"/>
      <c r="G220" s="118" t="n">
        <v>0</v>
      </c>
      <c r="H220" s="117"/>
      <c r="I220" s="119" t="n">
        <v>1</v>
      </c>
      <c r="J220" s="119"/>
      <c r="K220" s="120" t="s">
        <v>757</v>
      </c>
    </row>
    <row r="221" customFormat="false" ht="67.5" hidden="false" customHeight="true" outlineLevel="0" collapsed="false">
      <c r="A221" s="112" t="n">
        <v>220</v>
      </c>
      <c r="B221" s="113" t="n">
        <v>0.9</v>
      </c>
      <c r="C221" s="114" t="s">
        <v>1388</v>
      </c>
      <c r="D221" s="115" t="s">
        <v>1389</v>
      </c>
      <c r="E221" s="116" t="s">
        <v>1390</v>
      </c>
      <c r="F221" s="117"/>
      <c r="G221" s="118"/>
      <c r="H221" s="117"/>
      <c r="I221" s="119"/>
      <c r="J221" s="119"/>
      <c r="K221" s="120" t="s">
        <v>757</v>
      </c>
    </row>
    <row r="222" customFormat="false" ht="67.5" hidden="false" customHeight="true" outlineLevel="0" collapsed="false">
      <c r="A222" s="112" t="n">
        <v>221</v>
      </c>
      <c r="B222" s="113" t="n">
        <v>0.9</v>
      </c>
      <c r="C222" s="114" t="s">
        <v>1391</v>
      </c>
      <c r="D222" s="115" t="s">
        <v>1392</v>
      </c>
      <c r="E222" s="116" t="s">
        <v>1393</v>
      </c>
      <c r="F222" s="117"/>
      <c r="G222" s="118"/>
      <c r="H222" s="117"/>
      <c r="I222" s="119"/>
      <c r="J222" s="119"/>
      <c r="K222" s="120" t="s">
        <v>757</v>
      </c>
    </row>
    <row r="223" customFormat="false" ht="67.5" hidden="false" customHeight="true" outlineLevel="0" collapsed="false">
      <c r="A223" s="112" t="n">
        <v>222</v>
      </c>
      <c r="B223" s="113" t="n">
        <v>0.9</v>
      </c>
      <c r="C223" s="114" t="s">
        <v>1394</v>
      </c>
      <c r="D223" s="115" t="s">
        <v>1395</v>
      </c>
      <c r="E223" s="116" t="s">
        <v>1396</v>
      </c>
      <c r="F223" s="117"/>
      <c r="G223" s="118"/>
      <c r="H223" s="117"/>
      <c r="I223" s="119"/>
      <c r="J223" s="119"/>
      <c r="K223" s="120" t="s">
        <v>757</v>
      </c>
    </row>
    <row r="224" customFormat="false" ht="67.5" hidden="false" customHeight="true" outlineLevel="0" collapsed="false">
      <c r="A224" s="112" t="n">
        <v>223</v>
      </c>
      <c r="B224" s="113" t="n">
        <v>1</v>
      </c>
      <c r="C224" s="114" t="s">
        <v>1397</v>
      </c>
      <c r="D224" s="115" t="s">
        <v>1398</v>
      </c>
      <c r="E224" s="116" t="s">
        <v>1399</v>
      </c>
      <c r="F224" s="117"/>
      <c r="G224" s="118" t="n">
        <v>0</v>
      </c>
      <c r="H224" s="117"/>
      <c r="I224" s="119"/>
      <c r="J224" s="119"/>
      <c r="K224" s="120" t="s">
        <v>757</v>
      </c>
    </row>
    <row r="225" customFormat="false" ht="67.5" hidden="false" customHeight="true" outlineLevel="0" collapsed="false">
      <c r="A225" s="112" t="n">
        <v>224</v>
      </c>
      <c r="B225" s="113" t="n">
        <v>1</v>
      </c>
      <c r="C225" s="114" t="s">
        <v>1400</v>
      </c>
      <c r="D225" s="115" t="s">
        <v>1401</v>
      </c>
      <c r="E225" s="116" t="s">
        <v>1402</v>
      </c>
      <c r="F225" s="117"/>
      <c r="G225" s="118" t="n">
        <v>0</v>
      </c>
      <c r="H225" s="117"/>
      <c r="I225" s="119"/>
      <c r="J225" s="119" t="n">
        <v>1</v>
      </c>
      <c r="K225" s="120" t="s">
        <v>757</v>
      </c>
    </row>
    <row r="226" customFormat="false" ht="67.5" hidden="false" customHeight="true" outlineLevel="0" collapsed="false">
      <c r="A226" s="112" t="n">
        <v>225</v>
      </c>
      <c r="B226" s="113" t="n">
        <v>1</v>
      </c>
      <c r="C226" s="114" t="s">
        <v>1403</v>
      </c>
      <c r="D226" s="115" t="s">
        <v>1404</v>
      </c>
      <c r="E226" s="116" t="s">
        <v>1405</v>
      </c>
      <c r="F226" s="117"/>
      <c r="G226" s="118" t="n">
        <v>0</v>
      </c>
      <c r="H226" s="117"/>
      <c r="I226" s="119"/>
      <c r="J226" s="119"/>
      <c r="K226" s="120" t="s">
        <v>757</v>
      </c>
    </row>
    <row r="227" customFormat="false" ht="67.5" hidden="false" customHeight="true" outlineLevel="0" collapsed="false">
      <c r="A227" s="112" t="n">
        <v>226</v>
      </c>
      <c r="B227" s="113" t="n">
        <v>1</v>
      </c>
      <c r="C227" s="114" t="s">
        <v>1406</v>
      </c>
      <c r="D227" s="115" t="s">
        <v>1407</v>
      </c>
      <c r="E227" s="116" t="s">
        <v>1408</v>
      </c>
      <c r="F227" s="117"/>
      <c r="G227" s="118" t="n">
        <v>0</v>
      </c>
      <c r="H227" s="117"/>
      <c r="I227" s="119"/>
      <c r="J227" s="119"/>
      <c r="K227" s="120" t="s">
        <v>757</v>
      </c>
    </row>
    <row r="228" customFormat="false" ht="67.5" hidden="false" customHeight="true" outlineLevel="0" collapsed="false">
      <c r="A228" s="112" t="n">
        <v>227</v>
      </c>
      <c r="B228" s="113" t="n">
        <v>1</v>
      </c>
      <c r="C228" s="114" t="s">
        <v>1409</v>
      </c>
      <c r="D228" s="115" t="s">
        <v>1410</v>
      </c>
      <c r="E228" s="116" t="s">
        <v>1411</v>
      </c>
      <c r="F228" s="117"/>
      <c r="G228" s="118" t="n">
        <v>0</v>
      </c>
      <c r="H228" s="117"/>
      <c r="I228" s="119"/>
      <c r="J228" s="119"/>
      <c r="K228" s="120" t="s">
        <v>757</v>
      </c>
    </row>
    <row r="229" customFormat="false" ht="67.5" hidden="false" customHeight="true" outlineLevel="0" collapsed="false">
      <c r="A229" s="112" t="n">
        <v>228</v>
      </c>
      <c r="B229" s="113" t="n">
        <v>1</v>
      </c>
      <c r="C229" s="114" t="s">
        <v>1412</v>
      </c>
      <c r="D229" s="115" t="s">
        <v>1413</v>
      </c>
      <c r="E229" s="116" t="s">
        <v>1414</v>
      </c>
      <c r="F229" s="117"/>
      <c r="G229" s="118" t="n">
        <v>0</v>
      </c>
      <c r="H229" s="117"/>
      <c r="I229" s="119"/>
      <c r="J229" s="119"/>
      <c r="K229" s="120" t="s">
        <v>757</v>
      </c>
    </row>
    <row r="230" customFormat="false" ht="67.5" hidden="false" customHeight="true" outlineLevel="0" collapsed="false">
      <c r="A230" s="112" t="n">
        <v>229</v>
      </c>
      <c r="B230" s="113" t="n">
        <v>1</v>
      </c>
      <c r="C230" s="114" t="s">
        <v>1415</v>
      </c>
      <c r="D230" s="115" t="s">
        <v>1416</v>
      </c>
      <c r="E230" s="116" t="s">
        <v>1417</v>
      </c>
      <c r="F230" s="117"/>
      <c r="G230" s="118" t="n">
        <v>0</v>
      </c>
      <c r="H230" s="117"/>
      <c r="I230" s="119"/>
      <c r="J230" s="119" t="n">
        <v>1</v>
      </c>
      <c r="K230" s="120" t="s">
        <v>757</v>
      </c>
    </row>
    <row r="231" customFormat="false" ht="67.5" hidden="false" customHeight="true" outlineLevel="0" collapsed="false">
      <c r="A231" s="112" t="n">
        <v>230</v>
      </c>
      <c r="B231" s="113" t="n">
        <v>1</v>
      </c>
      <c r="C231" s="114" t="s">
        <v>1418</v>
      </c>
      <c r="D231" s="115" t="s">
        <v>1419</v>
      </c>
      <c r="E231" s="116" t="s">
        <v>1420</v>
      </c>
      <c r="F231" s="117"/>
      <c r="G231" s="118" t="n">
        <v>0</v>
      </c>
      <c r="H231" s="117"/>
      <c r="I231" s="119"/>
      <c r="J231" s="119" t="n">
        <v>1</v>
      </c>
      <c r="K231" s="120" t="s">
        <v>757</v>
      </c>
    </row>
    <row r="232" customFormat="false" ht="67.5" hidden="false" customHeight="true" outlineLevel="0" collapsed="false">
      <c r="A232" s="112" t="n">
        <v>231</v>
      </c>
      <c r="B232" s="113" t="n">
        <v>1</v>
      </c>
      <c r="C232" s="114" t="s">
        <v>1421</v>
      </c>
      <c r="D232" s="115" t="s">
        <v>1422</v>
      </c>
      <c r="E232" s="116" t="s">
        <v>1423</v>
      </c>
      <c r="F232" s="117"/>
      <c r="G232" s="118" t="n">
        <v>0</v>
      </c>
      <c r="H232" s="117"/>
      <c r="I232" s="119"/>
      <c r="J232" s="119"/>
      <c r="K232" s="120" t="s">
        <v>757</v>
      </c>
    </row>
    <row r="233" customFormat="false" ht="67.5" hidden="false" customHeight="true" outlineLevel="0" collapsed="false">
      <c r="A233" s="112" t="n">
        <v>232</v>
      </c>
      <c r="B233" s="113" t="n">
        <v>1</v>
      </c>
      <c r="C233" s="114" t="s">
        <v>1424</v>
      </c>
      <c r="D233" s="115" t="s">
        <v>1425</v>
      </c>
      <c r="E233" s="116" t="s">
        <v>1426</v>
      </c>
      <c r="F233" s="117" t="n">
        <v>1</v>
      </c>
      <c r="G233" s="118" t="n">
        <v>0</v>
      </c>
      <c r="H233" s="117"/>
      <c r="I233" s="119" t="n">
        <v>1</v>
      </c>
      <c r="J233" s="119" t="n">
        <v>1</v>
      </c>
      <c r="K233" s="120" t="s">
        <v>757</v>
      </c>
    </row>
    <row r="234" customFormat="false" ht="67.5" hidden="false" customHeight="true" outlineLevel="0" collapsed="false">
      <c r="A234" s="112" t="n">
        <v>233</v>
      </c>
      <c r="B234" s="113" t="n">
        <v>1</v>
      </c>
      <c r="C234" s="114" t="s">
        <v>1427</v>
      </c>
      <c r="D234" s="115" t="s">
        <v>1428</v>
      </c>
      <c r="E234" s="116" t="s">
        <v>1429</v>
      </c>
      <c r="F234" s="117"/>
      <c r="G234" s="118" t="n">
        <v>0</v>
      </c>
      <c r="H234" s="117"/>
      <c r="I234" s="119"/>
      <c r="J234" s="119"/>
      <c r="K234" s="120" t="s">
        <v>757</v>
      </c>
    </row>
    <row r="235" customFormat="false" ht="67.5" hidden="false" customHeight="true" outlineLevel="0" collapsed="false">
      <c r="A235" s="112" t="n">
        <v>234</v>
      </c>
      <c r="B235" s="113" t="n">
        <v>1</v>
      </c>
      <c r="C235" s="114" t="s">
        <v>1430</v>
      </c>
      <c r="D235" s="115" t="s">
        <v>1431</v>
      </c>
      <c r="E235" s="116" t="s">
        <v>1432</v>
      </c>
      <c r="F235" s="117"/>
      <c r="G235" s="118" t="n">
        <v>0</v>
      </c>
      <c r="H235" s="117"/>
      <c r="I235" s="119"/>
      <c r="J235" s="119"/>
      <c r="K235" s="120" t="s">
        <v>757</v>
      </c>
    </row>
    <row r="236" customFormat="false" ht="67.5" hidden="false" customHeight="true" outlineLevel="0" collapsed="false">
      <c r="A236" s="112" t="n">
        <v>235</v>
      </c>
      <c r="B236" s="113" t="n">
        <v>1</v>
      </c>
      <c r="C236" s="114" t="s">
        <v>1433</v>
      </c>
      <c r="D236" s="115" t="s">
        <v>1434</v>
      </c>
      <c r="E236" s="116" t="s">
        <v>1435</v>
      </c>
      <c r="F236" s="117"/>
      <c r="G236" s="118" t="n">
        <v>0</v>
      </c>
      <c r="H236" s="117"/>
      <c r="I236" s="119"/>
      <c r="J236" s="119"/>
      <c r="K236" s="120" t="s">
        <v>757</v>
      </c>
    </row>
    <row r="237" customFormat="false" ht="67.5" hidden="false" customHeight="true" outlineLevel="0" collapsed="false">
      <c r="A237" s="112" t="n">
        <v>236</v>
      </c>
      <c r="B237" s="113" t="n">
        <v>1</v>
      </c>
      <c r="C237" s="114" t="s">
        <v>1436</v>
      </c>
      <c r="D237" s="115" t="s">
        <v>1437</v>
      </c>
      <c r="E237" s="116" t="s">
        <v>1438</v>
      </c>
      <c r="F237" s="117"/>
      <c r="G237" s="118" t="n">
        <v>0</v>
      </c>
      <c r="H237" s="117"/>
      <c r="I237" s="119" t="n">
        <v>1</v>
      </c>
      <c r="J237" s="119" t="n">
        <v>1</v>
      </c>
      <c r="K237" s="120" t="s">
        <v>757</v>
      </c>
    </row>
    <row r="238" customFormat="false" ht="67.5" hidden="false" customHeight="true" outlineLevel="0" collapsed="false">
      <c r="A238" s="112" t="n">
        <v>237</v>
      </c>
      <c r="B238" s="113" t="n">
        <v>1</v>
      </c>
      <c r="C238" s="114" t="s">
        <v>1439</v>
      </c>
      <c r="D238" s="115" t="s">
        <v>1440</v>
      </c>
      <c r="E238" s="116" t="s">
        <v>1441</v>
      </c>
      <c r="F238" s="117"/>
      <c r="G238" s="118" t="n">
        <v>0</v>
      </c>
      <c r="H238" s="117"/>
      <c r="I238" s="119" t="n">
        <v>1</v>
      </c>
      <c r="J238" s="119"/>
      <c r="K238" s="120" t="s">
        <v>757</v>
      </c>
    </row>
    <row r="239" customFormat="false" ht="67.5" hidden="false" customHeight="true" outlineLevel="0" collapsed="false">
      <c r="A239" s="112" t="n">
        <v>238</v>
      </c>
      <c r="B239" s="113" t="n">
        <v>1</v>
      </c>
      <c r="C239" s="114" t="s">
        <v>1442</v>
      </c>
      <c r="D239" s="115" t="s">
        <v>1443</v>
      </c>
      <c r="E239" s="116" t="s">
        <v>1444</v>
      </c>
      <c r="F239" s="117"/>
      <c r="G239" s="118" t="n">
        <v>0</v>
      </c>
      <c r="H239" s="117"/>
      <c r="I239" s="119" t="n">
        <v>1</v>
      </c>
      <c r="J239" s="119" t="n">
        <v>1</v>
      </c>
      <c r="K239" s="120" t="s">
        <v>757</v>
      </c>
    </row>
    <row r="240" customFormat="false" ht="67.5" hidden="false" customHeight="true" outlineLevel="0" collapsed="false">
      <c r="A240" s="112" t="n">
        <v>239</v>
      </c>
      <c r="B240" s="113" t="n">
        <v>1</v>
      </c>
      <c r="C240" s="114" t="s">
        <v>1445</v>
      </c>
      <c r="D240" s="115" t="s">
        <v>1446</v>
      </c>
      <c r="E240" s="116" t="s">
        <v>1447</v>
      </c>
      <c r="F240" s="117"/>
      <c r="G240" s="118" t="n">
        <v>0</v>
      </c>
      <c r="H240" s="117"/>
      <c r="I240" s="119" t="n">
        <v>1</v>
      </c>
      <c r="J240" s="119" t="n">
        <v>1</v>
      </c>
      <c r="K240" s="120" t="s">
        <v>757</v>
      </c>
    </row>
    <row r="241" customFormat="false" ht="67.5" hidden="false" customHeight="true" outlineLevel="0" collapsed="false">
      <c r="A241" s="112" t="n">
        <v>240</v>
      </c>
      <c r="B241" s="113" t="n">
        <v>1</v>
      </c>
      <c r="C241" s="114" t="s">
        <v>1448</v>
      </c>
      <c r="D241" s="115" t="s">
        <v>1449</v>
      </c>
      <c r="E241" s="116" t="s">
        <v>1450</v>
      </c>
      <c r="F241" s="117"/>
      <c r="G241" s="118"/>
      <c r="H241" s="117"/>
      <c r="I241" s="119"/>
      <c r="J241" s="119"/>
      <c r="K241" s="120" t="s">
        <v>757</v>
      </c>
    </row>
    <row r="242" customFormat="false" ht="67.5" hidden="false" customHeight="true" outlineLevel="0" collapsed="false">
      <c r="A242" s="112" t="n">
        <v>241</v>
      </c>
      <c r="B242" s="113" t="n">
        <v>1</v>
      </c>
      <c r="C242" s="114" t="s">
        <v>1451</v>
      </c>
      <c r="D242" s="115" t="s">
        <v>1452</v>
      </c>
      <c r="E242" s="116" t="s">
        <v>1453</v>
      </c>
      <c r="F242" s="117"/>
      <c r="G242" s="118" t="n">
        <v>0</v>
      </c>
      <c r="H242" s="117"/>
      <c r="I242" s="119"/>
      <c r="J242" s="119"/>
      <c r="K242" s="120" t="s">
        <v>757</v>
      </c>
    </row>
    <row r="243" customFormat="false" ht="67.5" hidden="false" customHeight="true" outlineLevel="0" collapsed="false">
      <c r="A243" s="112" t="n">
        <v>242</v>
      </c>
      <c r="B243" s="113" t="n">
        <v>1</v>
      </c>
      <c r="C243" s="114" t="s">
        <v>1454</v>
      </c>
      <c r="D243" s="115" t="s">
        <v>1455</v>
      </c>
      <c r="E243" s="116" t="s">
        <v>775</v>
      </c>
      <c r="F243" s="117"/>
      <c r="G243" s="118" t="n">
        <v>0</v>
      </c>
      <c r="H243" s="117"/>
      <c r="I243" s="119"/>
      <c r="J243" s="119" t="n">
        <v>1</v>
      </c>
      <c r="K243" s="120" t="s">
        <v>757</v>
      </c>
    </row>
    <row r="244" customFormat="false" ht="67.5" hidden="false" customHeight="true" outlineLevel="0" collapsed="false">
      <c r="A244" s="112" t="n">
        <v>243</v>
      </c>
      <c r="B244" s="113" t="n">
        <v>1</v>
      </c>
      <c r="C244" s="114" t="s">
        <v>1456</v>
      </c>
      <c r="D244" s="115" t="s">
        <v>1457</v>
      </c>
      <c r="E244" s="116" t="s">
        <v>1458</v>
      </c>
      <c r="F244" s="117"/>
      <c r="G244" s="118" t="n">
        <v>0</v>
      </c>
      <c r="H244" s="117"/>
      <c r="I244" s="119"/>
      <c r="J244" s="119"/>
      <c r="K244" s="120" t="s">
        <v>757</v>
      </c>
    </row>
    <row r="245" customFormat="false" ht="67.5" hidden="false" customHeight="true" outlineLevel="0" collapsed="false">
      <c r="A245" s="112" t="n">
        <v>244</v>
      </c>
      <c r="B245" s="113" t="n">
        <v>1</v>
      </c>
      <c r="C245" s="114" t="s">
        <v>1459</v>
      </c>
      <c r="D245" s="115" t="s">
        <v>1460</v>
      </c>
      <c r="E245" s="116" t="s">
        <v>1461</v>
      </c>
      <c r="F245" s="117"/>
      <c r="G245" s="118" t="n">
        <v>0</v>
      </c>
      <c r="H245" s="117"/>
      <c r="I245" s="119"/>
      <c r="J245" s="119"/>
      <c r="K245" s="120" t="s">
        <v>757</v>
      </c>
    </row>
    <row r="246" customFormat="false" ht="67.5" hidden="false" customHeight="true" outlineLevel="0" collapsed="false">
      <c r="A246" s="112" t="n">
        <v>245</v>
      </c>
      <c r="B246" s="113" t="n">
        <v>1</v>
      </c>
      <c r="C246" s="114" t="s">
        <v>1462</v>
      </c>
      <c r="D246" s="115" t="s">
        <v>1463</v>
      </c>
      <c r="E246" s="116" t="s">
        <v>1464</v>
      </c>
      <c r="F246" s="117"/>
      <c r="G246" s="118" t="n">
        <v>0</v>
      </c>
      <c r="H246" s="117"/>
      <c r="I246" s="119"/>
      <c r="J246" s="119" t="n">
        <v>1</v>
      </c>
      <c r="K246" s="120" t="s">
        <v>757</v>
      </c>
    </row>
    <row r="247" customFormat="false" ht="67.5" hidden="false" customHeight="true" outlineLevel="0" collapsed="false">
      <c r="A247" s="112" t="n">
        <v>246</v>
      </c>
      <c r="B247" s="113" t="n">
        <v>0.9</v>
      </c>
      <c r="C247" s="114" t="s">
        <v>1465</v>
      </c>
      <c r="D247" s="115" t="s">
        <v>1466</v>
      </c>
      <c r="E247" s="116" t="s">
        <v>1467</v>
      </c>
      <c r="F247" s="117"/>
      <c r="G247" s="118" t="n">
        <v>-0.1</v>
      </c>
      <c r="H247" s="117" t="s">
        <v>1468</v>
      </c>
      <c r="I247" s="119"/>
      <c r="J247" s="119" t="n">
        <v>1</v>
      </c>
      <c r="K247" s="120" t="s">
        <v>757</v>
      </c>
    </row>
    <row r="248" customFormat="false" ht="67.5" hidden="false" customHeight="true" outlineLevel="0" collapsed="false">
      <c r="A248" s="112" t="n">
        <v>247</v>
      </c>
      <c r="B248" s="113" t="n">
        <v>1</v>
      </c>
      <c r="C248" s="114" t="s">
        <v>1469</v>
      </c>
      <c r="D248" s="115" t="s">
        <v>1470</v>
      </c>
      <c r="E248" s="116" t="s">
        <v>1471</v>
      </c>
      <c r="F248" s="117"/>
      <c r="G248" s="118" t="n">
        <v>0</v>
      </c>
      <c r="H248" s="117"/>
      <c r="I248" s="119" t="n">
        <v>1</v>
      </c>
      <c r="J248" s="119" t="n">
        <v>1</v>
      </c>
      <c r="K248" s="120" t="s">
        <v>757</v>
      </c>
    </row>
    <row r="249" customFormat="false" ht="67.5" hidden="false" customHeight="true" outlineLevel="0" collapsed="false">
      <c r="A249" s="112" t="n">
        <v>248</v>
      </c>
      <c r="B249" s="113" t="n">
        <v>1</v>
      </c>
      <c r="C249" s="114" t="s">
        <v>1472</v>
      </c>
      <c r="D249" s="115" t="s">
        <v>1473</v>
      </c>
      <c r="E249" s="116" t="s">
        <v>1474</v>
      </c>
      <c r="F249" s="117"/>
      <c r="G249" s="118" t="n">
        <v>0</v>
      </c>
      <c r="H249" s="117"/>
      <c r="I249" s="119"/>
      <c r="J249" s="119" t="n">
        <v>1</v>
      </c>
      <c r="K249" s="120" t="s">
        <v>757</v>
      </c>
    </row>
    <row r="250" customFormat="false" ht="67.5" hidden="false" customHeight="true" outlineLevel="0" collapsed="false">
      <c r="A250" s="112" t="n">
        <v>249</v>
      </c>
      <c r="B250" s="113" t="n">
        <v>1</v>
      </c>
      <c r="C250" s="114" t="s">
        <v>1475</v>
      </c>
      <c r="D250" s="115" t="s">
        <v>1476</v>
      </c>
      <c r="E250" s="116" t="s">
        <v>1477</v>
      </c>
      <c r="F250" s="117"/>
      <c r="G250" s="118" t="n">
        <v>0</v>
      </c>
      <c r="H250" s="117"/>
      <c r="I250" s="119"/>
      <c r="J250" s="119"/>
      <c r="K250" s="120" t="s">
        <v>757</v>
      </c>
    </row>
    <row r="251" customFormat="false" ht="67.5" hidden="false" customHeight="true" outlineLevel="0" collapsed="false">
      <c r="A251" s="112" t="n">
        <v>250</v>
      </c>
      <c r="B251" s="113" t="n">
        <v>1</v>
      </c>
      <c r="C251" s="114" t="s">
        <v>1478</v>
      </c>
      <c r="D251" s="115" t="s">
        <v>1479</v>
      </c>
      <c r="E251" s="116" t="s">
        <v>1480</v>
      </c>
      <c r="F251" s="117"/>
      <c r="G251" s="118" t="n">
        <v>0</v>
      </c>
      <c r="H251" s="117"/>
      <c r="I251" s="119"/>
      <c r="J251" s="119" t="n">
        <v>1</v>
      </c>
      <c r="K251" s="120" t="s">
        <v>757</v>
      </c>
    </row>
    <row r="252" customFormat="false" ht="67.5" hidden="false" customHeight="true" outlineLevel="0" collapsed="false">
      <c r="A252" s="112" t="n">
        <v>251</v>
      </c>
      <c r="B252" s="113" t="n">
        <v>1</v>
      </c>
      <c r="C252" s="114" t="s">
        <v>1481</v>
      </c>
      <c r="D252" s="115" t="s">
        <v>1482</v>
      </c>
      <c r="E252" s="116" t="s">
        <v>1483</v>
      </c>
      <c r="F252" s="117"/>
      <c r="G252" s="118" t="n">
        <v>0</v>
      </c>
      <c r="H252" s="117"/>
      <c r="I252" s="119" t="n">
        <v>1</v>
      </c>
      <c r="J252" s="119" t="n">
        <v>1</v>
      </c>
      <c r="K252" s="120" t="s">
        <v>757</v>
      </c>
    </row>
    <row r="253" customFormat="false" ht="67.5" hidden="false" customHeight="true" outlineLevel="0" collapsed="false">
      <c r="A253" s="112" t="n">
        <v>252</v>
      </c>
      <c r="B253" s="113" t="n">
        <v>1</v>
      </c>
      <c r="C253" s="114" t="s">
        <v>1484</v>
      </c>
      <c r="D253" s="115" t="s">
        <v>1485</v>
      </c>
      <c r="E253" s="116" t="s">
        <v>1486</v>
      </c>
      <c r="F253" s="117"/>
      <c r="G253" s="118" t="n">
        <v>0</v>
      </c>
      <c r="H253" s="117"/>
      <c r="I253" s="119"/>
      <c r="J253" s="119"/>
      <c r="K253" s="120" t="s">
        <v>757</v>
      </c>
    </row>
    <row r="254" customFormat="false" ht="67.5" hidden="false" customHeight="true" outlineLevel="0" collapsed="false">
      <c r="A254" s="112" t="n">
        <v>253</v>
      </c>
      <c r="B254" s="113" t="n">
        <v>1</v>
      </c>
      <c r="C254" s="114" t="s">
        <v>1487</v>
      </c>
      <c r="D254" s="115" t="s">
        <v>1488</v>
      </c>
      <c r="E254" s="116" t="s">
        <v>1489</v>
      </c>
      <c r="F254" s="117" t="n">
        <v>1</v>
      </c>
      <c r="G254" s="118" t="n">
        <v>0</v>
      </c>
      <c r="H254" s="117"/>
      <c r="I254" s="119"/>
      <c r="J254" s="119"/>
      <c r="K254" s="120" t="s">
        <v>757</v>
      </c>
    </row>
    <row r="255" customFormat="false" ht="67.5" hidden="false" customHeight="true" outlineLevel="0" collapsed="false">
      <c r="A255" s="112" t="n">
        <v>254</v>
      </c>
      <c r="B255" s="113" t="n">
        <v>1</v>
      </c>
      <c r="C255" s="114" t="s">
        <v>1490</v>
      </c>
      <c r="D255" s="115" t="s">
        <v>1491</v>
      </c>
      <c r="E255" s="116" t="s">
        <v>1492</v>
      </c>
      <c r="F255" s="117"/>
      <c r="G255" s="118" t="n">
        <v>0</v>
      </c>
      <c r="H255" s="117"/>
      <c r="I255" s="119"/>
      <c r="J255" s="119" t="n">
        <v>1</v>
      </c>
      <c r="K255" s="120" t="s">
        <v>757</v>
      </c>
    </row>
    <row r="256" customFormat="false" ht="67.5" hidden="false" customHeight="true" outlineLevel="0" collapsed="false">
      <c r="A256" s="112" t="n">
        <v>255</v>
      </c>
      <c r="B256" s="113" t="n">
        <v>1</v>
      </c>
      <c r="C256" s="114" t="s">
        <v>1493</v>
      </c>
      <c r="D256" s="115" t="s">
        <v>1494</v>
      </c>
      <c r="E256" s="116" t="s">
        <v>1495</v>
      </c>
      <c r="F256" s="117"/>
      <c r="G256" s="118" t="n">
        <v>0</v>
      </c>
      <c r="H256" s="117"/>
      <c r="I256" s="119"/>
      <c r="J256" s="119"/>
      <c r="K256" s="120" t="s">
        <v>757</v>
      </c>
    </row>
    <row r="257" customFormat="false" ht="67.5" hidden="false" customHeight="true" outlineLevel="0" collapsed="false">
      <c r="A257" s="112" t="n">
        <v>256</v>
      </c>
      <c r="B257" s="113" t="n">
        <v>1</v>
      </c>
      <c r="C257" s="114" t="s">
        <v>1496</v>
      </c>
      <c r="D257" s="115" t="s">
        <v>1497</v>
      </c>
      <c r="E257" s="116" t="s">
        <v>1498</v>
      </c>
      <c r="F257" s="117"/>
      <c r="G257" s="118" t="n">
        <v>0</v>
      </c>
      <c r="H257" s="117"/>
      <c r="I257" s="119"/>
      <c r="J257" s="119" t="n">
        <v>1</v>
      </c>
      <c r="K257" s="120" t="s">
        <v>757</v>
      </c>
    </row>
    <row r="258" customFormat="false" ht="67.5" hidden="false" customHeight="true" outlineLevel="0" collapsed="false">
      <c r="A258" s="112" t="n">
        <v>257</v>
      </c>
      <c r="B258" s="113" t="n">
        <v>1</v>
      </c>
      <c r="C258" s="114" t="s">
        <v>1499</v>
      </c>
      <c r="D258" s="115" t="s">
        <v>1500</v>
      </c>
      <c r="E258" s="116" t="s">
        <v>1501</v>
      </c>
      <c r="F258" s="117"/>
      <c r="G258" s="118" t="n">
        <v>0</v>
      </c>
      <c r="H258" s="117"/>
      <c r="I258" s="119"/>
      <c r="J258" s="119" t="n">
        <v>1</v>
      </c>
      <c r="K258" s="120" t="s">
        <v>757</v>
      </c>
    </row>
    <row r="259" customFormat="false" ht="67.5" hidden="false" customHeight="true" outlineLevel="0" collapsed="false">
      <c r="A259" s="112" t="n">
        <v>258</v>
      </c>
      <c r="B259" s="113" t="n">
        <v>1</v>
      </c>
      <c r="C259" s="114" t="s">
        <v>1502</v>
      </c>
      <c r="D259" s="115" t="s">
        <v>1503</v>
      </c>
      <c r="E259" s="116" t="s">
        <v>1504</v>
      </c>
      <c r="F259" s="117"/>
      <c r="G259" s="118" t="n">
        <v>0</v>
      </c>
      <c r="H259" s="117"/>
      <c r="I259" s="119" t="n">
        <v>1</v>
      </c>
      <c r="J259" s="119"/>
      <c r="K259" s="120" t="s">
        <v>757</v>
      </c>
    </row>
    <row r="260" customFormat="false" ht="67.5" hidden="false" customHeight="true" outlineLevel="0" collapsed="false">
      <c r="A260" s="112" t="n">
        <v>259</v>
      </c>
      <c r="B260" s="113" t="n">
        <v>1</v>
      </c>
      <c r="C260" s="114" t="s">
        <v>1505</v>
      </c>
      <c r="D260" s="115" t="s">
        <v>1506</v>
      </c>
      <c r="E260" s="116" t="s">
        <v>1507</v>
      </c>
      <c r="F260" s="117"/>
      <c r="G260" s="118" t="n">
        <v>0</v>
      </c>
      <c r="H260" s="117"/>
      <c r="I260" s="119"/>
      <c r="J260" s="119" t="n">
        <v>1</v>
      </c>
      <c r="K260" s="120" t="s">
        <v>757</v>
      </c>
    </row>
    <row r="261" customFormat="false" ht="67.5" hidden="false" customHeight="true" outlineLevel="0" collapsed="false">
      <c r="A261" s="112" t="n">
        <v>260</v>
      </c>
      <c r="B261" s="113" t="n">
        <v>1</v>
      </c>
      <c r="C261" s="114" t="s">
        <v>1508</v>
      </c>
      <c r="D261" s="115" t="s">
        <v>1509</v>
      </c>
      <c r="E261" s="116" t="s">
        <v>1510</v>
      </c>
      <c r="F261" s="117"/>
      <c r="G261" s="118" t="n">
        <v>0</v>
      </c>
      <c r="H261" s="117"/>
      <c r="I261" s="119" t="n">
        <v>1</v>
      </c>
      <c r="J261" s="119"/>
      <c r="K261" s="120" t="s">
        <v>757</v>
      </c>
    </row>
    <row r="262" customFormat="false" ht="67.5" hidden="false" customHeight="true" outlineLevel="0" collapsed="false">
      <c r="A262" s="112" t="n">
        <v>261</v>
      </c>
      <c r="B262" s="113" t="n">
        <v>1</v>
      </c>
      <c r="C262" s="114" t="s">
        <v>1511</v>
      </c>
      <c r="D262" s="115" t="s">
        <v>1512</v>
      </c>
      <c r="E262" s="116" t="s">
        <v>1513</v>
      </c>
      <c r="F262" s="117"/>
      <c r="G262" s="118" t="n">
        <v>0</v>
      </c>
      <c r="H262" s="117"/>
      <c r="I262" s="119" t="n">
        <v>1</v>
      </c>
      <c r="J262" s="119"/>
      <c r="K262" s="120" t="s">
        <v>757</v>
      </c>
    </row>
    <row r="263" customFormat="false" ht="67.5" hidden="false" customHeight="true" outlineLevel="0" collapsed="false">
      <c r="A263" s="112" t="n">
        <v>262</v>
      </c>
      <c r="B263" s="113" t="n">
        <v>1</v>
      </c>
      <c r="C263" s="114" t="s">
        <v>1514</v>
      </c>
      <c r="D263" s="115" t="s">
        <v>1515</v>
      </c>
      <c r="E263" s="116" t="s">
        <v>1516</v>
      </c>
      <c r="F263" s="117"/>
      <c r="G263" s="118" t="n">
        <v>0</v>
      </c>
      <c r="H263" s="117"/>
      <c r="I263" s="119"/>
      <c r="J263" s="119" t="n">
        <v>1</v>
      </c>
      <c r="K263" s="120" t="s">
        <v>757</v>
      </c>
    </row>
    <row r="264" customFormat="false" ht="67.5" hidden="false" customHeight="true" outlineLevel="0" collapsed="false">
      <c r="A264" s="112" t="n">
        <v>263</v>
      </c>
      <c r="B264" s="113" t="n">
        <v>1</v>
      </c>
      <c r="C264" s="114" t="s">
        <v>1517</v>
      </c>
      <c r="D264" s="115" t="s">
        <v>1518</v>
      </c>
      <c r="E264" s="116" t="s">
        <v>1519</v>
      </c>
      <c r="F264" s="117"/>
      <c r="G264" s="118" t="n">
        <v>0</v>
      </c>
      <c r="H264" s="117"/>
      <c r="I264" s="119"/>
      <c r="J264" s="119"/>
      <c r="K264" s="120" t="s">
        <v>757</v>
      </c>
    </row>
    <row r="265" customFormat="false" ht="67.5" hidden="false" customHeight="true" outlineLevel="0" collapsed="false">
      <c r="A265" s="112" t="n">
        <v>264</v>
      </c>
      <c r="B265" s="113" t="n">
        <v>1</v>
      </c>
      <c r="C265" s="114" t="s">
        <v>1520</v>
      </c>
      <c r="D265" s="115" t="s">
        <v>1521</v>
      </c>
      <c r="E265" s="116" t="s">
        <v>1522</v>
      </c>
      <c r="F265" s="117"/>
      <c r="G265" s="118" t="n">
        <v>0</v>
      </c>
      <c r="H265" s="117"/>
      <c r="I265" s="119"/>
      <c r="J265" s="119"/>
      <c r="K265" s="120" t="s">
        <v>757</v>
      </c>
    </row>
    <row r="266" customFormat="false" ht="67.5" hidden="false" customHeight="true" outlineLevel="0" collapsed="false">
      <c r="A266" s="112" t="n">
        <v>265</v>
      </c>
      <c r="B266" s="113" t="n">
        <v>1</v>
      </c>
      <c r="C266" s="114" t="s">
        <v>1523</v>
      </c>
      <c r="D266" s="115" t="s">
        <v>1524</v>
      </c>
      <c r="E266" s="116" t="s">
        <v>1525</v>
      </c>
      <c r="F266" s="117"/>
      <c r="G266" s="118" t="n">
        <v>0</v>
      </c>
      <c r="H266" s="117"/>
      <c r="I266" s="119"/>
      <c r="J266" s="119"/>
      <c r="K266" s="120" t="s">
        <v>757</v>
      </c>
    </row>
    <row r="267" customFormat="false" ht="67.5" hidden="false" customHeight="true" outlineLevel="0" collapsed="false">
      <c r="A267" s="112" t="n">
        <v>266</v>
      </c>
      <c r="B267" s="113" t="n">
        <v>1</v>
      </c>
      <c r="C267" s="114" t="s">
        <v>1526</v>
      </c>
      <c r="D267" s="115" t="s">
        <v>1527</v>
      </c>
      <c r="E267" s="116" t="s">
        <v>1528</v>
      </c>
      <c r="F267" s="117"/>
      <c r="G267" s="118" t="n">
        <v>0</v>
      </c>
      <c r="H267" s="117"/>
      <c r="I267" s="119"/>
      <c r="J267" s="119"/>
      <c r="K267" s="120" t="s">
        <v>757</v>
      </c>
    </row>
    <row r="268" customFormat="false" ht="67.5" hidden="false" customHeight="true" outlineLevel="0" collapsed="false">
      <c r="A268" s="112" t="n">
        <v>267</v>
      </c>
      <c r="B268" s="113" t="n">
        <v>1</v>
      </c>
      <c r="C268" s="114" t="s">
        <v>1529</v>
      </c>
      <c r="D268" s="115" t="s">
        <v>1530</v>
      </c>
      <c r="E268" s="116" t="s">
        <v>1531</v>
      </c>
      <c r="F268" s="117"/>
      <c r="G268" s="118" t="n">
        <v>0</v>
      </c>
      <c r="H268" s="117"/>
      <c r="I268" s="119"/>
      <c r="J268" s="119"/>
      <c r="K268" s="120" t="s">
        <v>757</v>
      </c>
    </row>
    <row r="269" customFormat="false" ht="67.5" hidden="false" customHeight="true" outlineLevel="0" collapsed="false">
      <c r="A269" s="112" t="n">
        <v>268</v>
      </c>
      <c r="B269" s="113" t="n">
        <v>1</v>
      </c>
      <c r="C269" s="114" t="s">
        <v>1532</v>
      </c>
      <c r="D269" s="115" t="s">
        <v>1533</v>
      </c>
      <c r="E269" s="116" t="s">
        <v>1534</v>
      </c>
      <c r="F269" s="117"/>
      <c r="G269" s="118" t="n">
        <v>0</v>
      </c>
      <c r="H269" s="117"/>
      <c r="I269" s="119"/>
      <c r="J269" s="119"/>
      <c r="K269" s="120" t="s">
        <v>757</v>
      </c>
    </row>
    <row r="270" customFormat="false" ht="67.5" hidden="false" customHeight="true" outlineLevel="0" collapsed="false">
      <c r="A270" s="112" t="n">
        <v>269</v>
      </c>
      <c r="B270" s="113" t="n">
        <v>1</v>
      </c>
      <c r="C270" s="114" t="s">
        <v>1535</v>
      </c>
      <c r="D270" s="115" t="s">
        <v>1536</v>
      </c>
      <c r="E270" s="116" t="s">
        <v>1537</v>
      </c>
      <c r="F270" s="117"/>
      <c r="G270" s="118" t="n">
        <v>0</v>
      </c>
      <c r="H270" s="117"/>
      <c r="I270" s="119"/>
      <c r="J270" s="119"/>
      <c r="K270" s="120" t="s">
        <v>757</v>
      </c>
    </row>
    <row r="271" customFormat="false" ht="67.5" hidden="false" customHeight="true" outlineLevel="0" collapsed="false">
      <c r="A271" s="112" t="n">
        <v>270</v>
      </c>
      <c r="B271" s="113" t="n">
        <v>1</v>
      </c>
      <c r="C271" s="114" t="s">
        <v>1538</v>
      </c>
      <c r="D271" s="115" t="s">
        <v>1539</v>
      </c>
      <c r="E271" s="116" t="s">
        <v>1540</v>
      </c>
      <c r="F271" s="117"/>
      <c r="G271" s="118" t="n">
        <v>0</v>
      </c>
      <c r="H271" s="117"/>
      <c r="I271" s="119"/>
      <c r="J271" s="119"/>
      <c r="K271" s="120" t="s">
        <v>757</v>
      </c>
    </row>
    <row r="272" customFormat="false" ht="67.5" hidden="false" customHeight="true" outlineLevel="0" collapsed="false">
      <c r="A272" s="112" t="n">
        <v>271</v>
      </c>
      <c r="B272" s="113" t="n">
        <v>1</v>
      </c>
      <c r="C272" s="114" t="s">
        <v>1541</v>
      </c>
      <c r="D272" s="115" t="s">
        <v>1542</v>
      </c>
      <c r="E272" s="116" t="s">
        <v>1543</v>
      </c>
      <c r="F272" s="117"/>
      <c r="G272" s="118" t="n">
        <v>0</v>
      </c>
      <c r="H272" s="117"/>
      <c r="I272" s="119" t="n">
        <v>1</v>
      </c>
      <c r="J272" s="119"/>
      <c r="K272" s="120" t="s">
        <v>757</v>
      </c>
    </row>
    <row r="273" customFormat="false" ht="67.5" hidden="false" customHeight="true" outlineLevel="0" collapsed="false">
      <c r="A273" s="112" t="n">
        <v>272</v>
      </c>
      <c r="B273" s="113" t="n">
        <v>1</v>
      </c>
      <c r="C273" s="114" t="s">
        <v>1544</v>
      </c>
      <c r="D273" s="115" t="s">
        <v>1545</v>
      </c>
      <c r="E273" s="116" t="s">
        <v>1546</v>
      </c>
      <c r="F273" s="117"/>
      <c r="G273" s="118" t="n">
        <v>0</v>
      </c>
      <c r="H273" s="117"/>
      <c r="I273" s="119"/>
      <c r="J273" s="119"/>
      <c r="K273" s="120" t="s">
        <v>757</v>
      </c>
    </row>
    <row r="274" customFormat="false" ht="67.5" hidden="false" customHeight="true" outlineLevel="0" collapsed="false">
      <c r="A274" s="112" t="n">
        <v>273</v>
      </c>
      <c r="B274" s="113" t="n">
        <v>1</v>
      </c>
      <c r="C274" s="114" t="s">
        <v>1547</v>
      </c>
      <c r="D274" s="115" t="s">
        <v>1548</v>
      </c>
      <c r="E274" s="116" t="s">
        <v>1549</v>
      </c>
      <c r="F274" s="117"/>
      <c r="G274" s="118" t="n">
        <v>0</v>
      </c>
      <c r="H274" s="117"/>
      <c r="I274" s="119"/>
      <c r="J274" s="119"/>
      <c r="K274" s="120" t="s">
        <v>757</v>
      </c>
    </row>
    <row r="275" customFormat="false" ht="67.5" hidden="false" customHeight="true" outlineLevel="0" collapsed="false">
      <c r="A275" s="112" t="n">
        <v>274</v>
      </c>
      <c r="B275" s="113" t="n">
        <v>1</v>
      </c>
      <c r="C275" s="114" t="s">
        <v>1550</v>
      </c>
      <c r="D275" s="115" t="s">
        <v>1551</v>
      </c>
      <c r="E275" s="116" t="s">
        <v>1552</v>
      </c>
      <c r="F275" s="117"/>
      <c r="G275" s="118" t="n">
        <v>0</v>
      </c>
      <c r="H275" s="117"/>
      <c r="I275" s="119"/>
      <c r="J275" s="119"/>
      <c r="K275" s="120" t="s">
        <v>757</v>
      </c>
    </row>
    <row r="276" customFormat="false" ht="67.5" hidden="false" customHeight="true" outlineLevel="0" collapsed="false">
      <c r="A276" s="112" t="n">
        <v>275</v>
      </c>
      <c r="B276" s="113" t="n">
        <v>1</v>
      </c>
      <c r="C276" s="114" t="s">
        <v>1553</v>
      </c>
      <c r="D276" s="115" t="s">
        <v>1554</v>
      </c>
      <c r="E276" s="116" t="s">
        <v>1555</v>
      </c>
      <c r="F276" s="117"/>
      <c r="G276" s="118" t="n">
        <v>0</v>
      </c>
      <c r="H276" s="117"/>
      <c r="I276" s="119"/>
      <c r="J276" s="119"/>
      <c r="K276" s="120" t="s">
        <v>757</v>
      </c>
    </row>
    <row r="277" customFormat="false" ht="67.5" hidden="false" customHeight="true" outlineLevel="0" collapsed="false">
      <c r="A277" s="112" t="n">
        <v>276</v>
      </c>
      <c r="B277" s="113" t="n">
        <v>1</v>
      </c>
      <c r="C277" s="114" t="s">
        <v>1556</v>
      </c>
      <c r="D277" s="115" t="s">
        <v>1557</v>
      </c>
      <c r="E277" s="116" t="s">
        <v>1558</v>
      </c>
      <c r="F277" s="117"/>
      <c r="G277" s="118" t="n">
        <v>0</v>
      </c>
      <c r="H277" s="117"/>
      <c r="I277" s="119"/>
      <c r="J277" s="119"/>
      <c r="K277" s="120" t="s">
        <v>757</v>
      </c>
    </row>
    <row r="278" customFormat="false" ht="67.5" hidden="false" customHeight="true" outlineLevel="0" collapsed="false">
      <c r="A278" s="112" t="n">
        <v>277</v>
      </c>
      <c r="B278" s="113" t="n">
        <v>1</v>
      </c>
      <c r="C278" s="114" t="s">
        <v>1559</v>
      </c>
      <c r="D278" s="115" t="s">
        <v>1560</v>
      </c>
      <c r="E278" s="116" t="s">
        <v>1561</v>
      </c>
      <c r="F278" s="117"/>
      <c r="G278" s="118" t="n">
        <v>0</v>
      </c>
      <c r="H278" s="117"/>
      <c r="I278" s="119"/>
      <c r="J278" s="119"/>
      <c r="K278" s="120" t="s">
        <v>757</v>
      </c>
    </row>
    <row r="279" customFormat="false" ht="67.5" hidden="false" customHeight="true" outlineLevel="0" collapsed="false">
      <c r="A279" s="112" t="n">
        <v>278</v>
      </c>
      <c r="B279" s="113" t="n">
        <v>1</v>
      </c>
      <c r="C279" s="114" t="s">
        <v>1562</v>
      </c>
      <c r="D279" s="115" t="s">
        <v>1563</v>
      </c>
      <c r="E279" s="116" t="s">
        <v>1564</v>
      </c>
      <c r="F279" s="117"/>
      <c r="G279" s="118" t="n">
        <v>0</v>
      </c>
      <c r="H279" s="117"/>
      <c r="I279" s="119"/>
      <c r="J279" s="119"/>
      <c r="K279" s="120" t="s">
        <v>757</v>
      </c>
    </row>
    <row r="280" customFormat="false" ht="67.5" hidden="false" customHeight="true" outlineLevel="0" collapsed="false">
      <c r="A280" s="112" t="n">
        <v>279</v>
      </c>
      <c r="B280" s="113" t="n">
        <v>1</v>
      </c>
      <c r="C280" s="114" t="s">
        <v>1565</v>
      </c>
      <c r="D280" s="115" t="s">
        <v>1566</v>
      </c>
      <c r="E280" s="116" t="s">
        <v>1567</v>
      </c>
      <c r="F280" s="117"/>
      <c r="G280" s="118" t="n">
        <v>0</v>
      </c>
      <c r="H280" s="117"/>
      <c r="I280" s="119"/>
      <c r="J280" s="119"/>
      <c r="K280" s="120" t="s">
        <v>757</v>
      </c>
    </row>
    <row r="281" customFormat="false" ht="67.5" hidden="false" customHeight="true" outlineLevel="0" collapsed="false">
      <c r="A281" s="112" t="n">
        <v>280</v>
      </c>
      <c r="B281" s="113" t="n">
        <v>1</v>
      </c>
      <c r="C281" s="114" t="s">
        <v>1568</v>
      </c>
      <c r="D281" s="115" t="s">
        <v>1569</v>
      </c>
      <c r="E281" s="116" t="s">
        <v>1570</v>
      </c>
      <c r="F281" s="117" t="n">
        <v>1</v>
      </c>
      <c r="G281" s="118" t="n">
        <v>0</v>
      </c>
      <c r="H281" s="117"/>
      <c r="I281" s="119"/>
      <c r="J281" s="119"/>
      <c r="K281" s="120" t="s">
        <v>757</v>
      </c>
    </row>
    <row r="282" customFormat="false" ht="67.5" hidden="false" customHeight="true" outlineLevel="0" collapsed="false">
      <c r="A282" s="112" t="n">
        <v>281</v>
      </c>
      <c r="B282" s="113" t="n">
        <v>1</v>
      </c>
      <c r="C282" s="114" t="s">
        <v>1571</v>
      </c>
      <c r="D282" s="115" t="s">
        <v>1572</v>
      </c>
      <c r="E282" s="116" t="s">
        <v>1573</v>
      </c>
      <c r="F282" s="117"/>
      <c r="G282" s="118" t="n">
        <v>0</v>
      </c>
      <c r="H282" s="117"/>
      <c r="I282" s="119"/>
      <c r="J282" s="119"/>
      <c r="K282" s="120" t="s">
        <v>757</v>
      </c>
    </row>
    <row r="283" customFormat="false" ht="67.5" hidden="false" customHeight="true" outlineLevel="0" collapsed="false">
      <c r="A283" s="112" t="n">
        <v>282</v>
      </c>
      <c r="B283" s="113" t="n">
        <v>1</v>
      </c>
      <c r="C283" s="114" t="s">
        <v>1574</v>
      </c>
      <c r="D283" s="115" t="s">
        <v>1575</v>
      </c>
      <c r="E283" s="116" t="s">
        <v>1576</v>
      </c>
      <c r="F283" s="117"/>
      <c r="G283" s="118" t="n">
        <v>0</v>
      </c>
      <c r="H283" s="117"/>
      <c r="I283" s="119"/>
      <c r="J283" s="119"/>
      <c r="K283" s="120" t="s">
        <v>757</v>
      </c>
    </row>
    <row r="284" customFormat="false" ht="67.5" hidden="false" customHeight="true" outlineLevel="0" collapsed="false">
      <c r="A284" s="112" t="n">
        <v>283</v>
      </c>
      <c r="B284" s="113" t="n">
        <v>1</v>
      </c>
      <c r="C284" s="114" t="s">
        <v>1577</v>
      </c>
      <c r="D284" s="115" t="s">
        <v>1578</v>
      </c>
      <c r="E284" s="116" t="s">
        <v>1579</v>
      </c>
      <c r="F284" s="117"/>
      <c r="G284" s="118" t="n">
        <v>0</v>
      </c>
      <c r="H284" s="117"/>
      <c r="I284" s="119"/>
      <c r="J284" s="119"/>
      <c r="K284" s="120" t="s">
        <v>757</v>
      </c>
    </row>
    <row r="285" customFormat="false" ht="67.5" hidden="false" customHeight="true" outlineLevel="0" collapsed="false">
      <c r="A285" s="112" t="n">
        <v>284</v>
      </c>
      <c r="B285" s="113" t="n">
        <v>0.1</v>
      </c>
      <c r="C285" s="114" t="s">
        <v>1580</v>
      </c>
      <c r="D285" s="115" t="s">
        <v>1581</v>
      </c>
      <c r="E285" s="116" t="s">
        <v>1582</v>
      </c>
      <c r="F285" s="117"/>
      <c r="G285" s="118" t="n">
        <v>0</v>
      </c>
      <c r="H285" s="117"/>
      <c r="I285" s="119" t="n">
        <v>1</v>
      </c>
      <c r="J285" s="119"/>
      <c r="K285" s="120" t="s">
        <v>1583</v>
      </c>
    </row>
    <row r="286" customFormat="false" ht="67.5" hidden="false" customHeight="true" outlineLevel="0" collapsed="false">
      <c r="A286" s="112" t="n">
        <v>285</v>
      </c>
      <c r="B286" s="113" t="n">
        <v>0.1</v>
      </c>
      <c r="C286" s="114" t="s">
        <v>1584</v>
      </c>
      <c r="D286" s="115" t="s">
        <v>1585</v>
      </c>
      <c r="E286" s="116" t="s">
        <v>1586</v>
      </c>
      <c r="F286" s="117"/>
      <c r="G286" s="118" t="n">
        <v>0</v>
      </c>
      <c r="H286" s="117"/>
      <c r="I286" s="119"/>
      <c r="J286" s="119"/>
      <c r="K286" s="120" t="s">
        <v>1583</v>
      </c>
    </row>
    <row r="287" customFormat="false" ht="67.5" hidden="false" customHeight="true" outlineLevel="0" collapsed="false">
      <c r="A287" s="112" t="n">
        <v>286</v>
      </c>
      <c r="B287" s="113" t="n">
        <v>0.1</v>
      </c>
      <c r="C287" s="114" t="s">
        <v>1587</v>
      </c>
      <c r="D287" s="115" t="s">
        <v>1588</v>
      </c>
      <c r="E287" s="116" t="s">
        <v>1589</v>
      </c>
      <c r="F287" s="117"/>
      <c r="G287" s="118" t="n">
        <v>0</v>
      </c>
      <c r="H287" s="117"/>
      <c r="I287" s="119" t="n">
        <v>1</v>
      </c>
      <c r="J287" s="119"/>
      <c r="K287" s="120" t="s">
        <v>1583</v>
      </c>
    </row>
    <row r="288" customFormat="false" ht="67.5" hidden="false" customHeight="true" outlineLevel="0" collapsed="false">
      <c r="A288" s="112" t="n">
        <v>287</v>
      </c>
      <c r="B288" s="113" t="n">
        <v>0.1</v>
      </c>
      <c r="C288" s="114" t="s">
        <v>1590</v>
      </c>
      <c r="D288" s="115" t="s">
        <v>1591</v>
      </c>
      <c r="E288" s="116" t="s">
        <v>1592</v>
      </c>
      <c r="F288" s="117"/>
      <c r="G288" s="118" t="n">
        <v>0</v>
      </c>
      <c r="H288" s="117"/>
      <c r="I288" s="119"/>
      <c r="J288" s="119"/>
      <c r="K288" s="120" t="s">
        <v>1583</v>
      </c>
    </row>
    <row r="289" customFormat="false" ht="67.5" hidden="false" customHeight="true" outlineLevel="0" collapsed="false">
      <c r="A289" s="112" t="n">
        <v>288</v>
      </c>
      <c r="B289" s="113" t="n">
        <v>0.1</v>
      </c>
      <c r="C289" s="114" t="s">
        <v>1593</v>
      </c>
      <c r="D289" s="115" t="s">
        <v>1594</v>
      </c>
      <c r="E289" s="116" t="s">
        <v>1595</v>
      </c>
      <c r="F289" s="117"/>
      <c r="G289" s="118" t="n">
        <v>0</v>
      </c>
      <c r="H289" s="117"/>
      <c r="I289" s="119" t="n">
        <v>1</v>
      </c>
      <c r="J289" s="119"/>
      <c r="K289" s="120" t="s">
        <v>1583</v>
      </c>
    </row>
    <row r="290" customFormat="false" ht="67.5" hidden="false" customHeight="true" outlineLevel="0" collapsed="false">
      <c r="A290" s="112" t="n">
        <v>289</v>
      </c>
      <c r="B290" s="113" t="n">
        <v>0.1</v>
      </c>
      <c r="C290" s="114" t="s">
        <v>1596</v>
      </c>
      <c r="D290" s="115" t="s">
        <v>1597</v>
      </c>
      <c r="E290" s="116" t="s">
        <v>1598</v>
      </c>
      <c r="F290" s="117"/>
      <c r="G290" s="118" t="n">
        <v>0</v>
      </c>
      <c r="H290" s="117"/>
      <c r="I290" s="119"/>
      <c r="J290" s="119"/>
      <c r="K290" s="120" t="s">
        <v>1583</v>
      </c>
    </row>
    <row r="291" customFormat="false" ht="67.5" hidden="false" customHeight="true" outlineLevel="0" collapsed="false">
      <c r="A291" s="112" t="n">
        <v>290</v>
      </c>
      <c r="B291" s="113" t="n">
        <v>0.2</v>
      </c>
      <c r="C291" s="114" t="s">
        <v>1599</v>
      </c>
      <c r="D291" s="115" t="s">
        <v>1600</v>
      </c>
      <c r="E291" s="116" t="s">
        <v>1601</v>
      </c>
      <c r="F291" s="117"/>
      <c r="G291" s="118" t="n">
        <v>0</v>
      </c>
      <c r="H291" s="117"/>
      <c r="I291" s="119" t="n">
        <v>1</v>
      </c>
      <c r="J291" s="119"/>
      <c r="K291" s="120" t="s">
        <v>1583</v>
      </c>
    </row>
    <row r="292" customFormat="false" ht="67.5" hidden="false" customHeight="true" outlineLevel="0" collapsed="false">
      <c r="A292" s="112" t="n">
        <v>291</v>
      </c>
      <c r="B292" s="113" t="n">
        <v>0.2</v>
      </c>
      <c r="C292" s="114" t="s">
        <v>1602</v>
      </c>
      <c r="D292" s="115" t="s">
        <v>1603</v>
      </c>
      <c r="E292" s="116" t="s">
        <v>1604</v>
      </c>
      <c r="F292" s="117"/>
      <c r="G292" s="118" t="n">
        <v>0</v>
      </c>
      <c r="H292" s="117"/>
      <c r="I292" s="119" t="n">
        <v>1</v>
      </c>
      <c r="J292" s="119"/>
      <c r="K292" s="120" t="s">
        <v>1583</v>
      </c>
    </row>
    <row r="293" customFormat="false" ht="67.5" hidden="false" customHeight="true" outlineLevel="0" collapsed="false">
      <c r="A293" s="112" t="n">
        <v>292</v>
      </c>
      <c r="B293" s="113" t="n">
        <v>0.2</v>
      </c>
      <c r="C293" s="114" t="s">
        <v>1605</v>
      </c>
      <c r="D293" s="115" t="s">
        <v>1606</v>
      </c>
      <c r="E293" s="116" t="s">
        <v>1607</v>
      </c>
      <c r="F293" s="117"/>
      <c r="G293" s="118" t="n">
        <v>0</v>
      </c>
      <c r="H293" s="117"/>
      <c r="I293" s="119"/>
      <c r="J293" s="119"/>
      <c r="K293" s="120" t="s">
        <v>1583</v>
      </c>
    </row>
    <row r="294" customFormat="false" ht="67.5" hidden="false" customHeight="true" outlineLevel="0" collapsed="false">
      <c r="A294" s="112" t="n">
        <v>293</v>
      </c>
      <c r="B294" s="113" t="n">
        <v>0.2</v>
      </c>
      <c r="C294" s="114" t="s">
        <v>1608</v>
      </c>
      <c r="D294" s="115" t="s">
        <v>1609</v>
      </c>
      <c r="E294" s="116" t="s">
        <v>1610</v>
      </c>
      <c r="F294" s="117"/>
      <c r="G294" s="118" t="n">
        <v>0</v>
      </c>
      <c r="H294" s="117"/>
      <c r="I294" s="119" t="n">
        <v>1</v>
      </c>
      <c r="J294" s="119"/>
      <c r="K294" s="120" t="s">
        <v>1583</v>
      </c>
    </row>
    <row r="295" customFormat="false" ht="67.5" hidden="false" customHeight="true" outlineLevel="0" collapsed="false">
      <c r="A295" s="112" t="n">
        <v>294</v>
      </c>
      <c r="B295" s="113" t="n">
        <v>0.2</v>
      </c>
      <c r="C295" s="114" t="s">
        <v>1611</v>
      </c>
      <c r="D295" s="115" t="s">
        <v>1612</v>
      </c>
      <c r="E295" s="116" t="s">
        <v>1613</v>
      </c>
      <c r="F295" s="117"/>
      <c r="G295" s="118" t="n">
        <v>0</v>
      </c>
      <c r="H295" s="117"/>
      <c r="I295" s="119"/>
      <c r="J295" s="119"/>
      <c r="K295" s="120" t="s">
        <v>1583</v>
      </c>
    </row>
    <row r="296" customFormat="false" ht="67.5" hidden="false" customHeight="true" outlineLevel="0" collapsed="false">
      <c r="A296" s="112" t="n">
        <v>295</v>
      </c>
      <c r="B296" s="113" t="n">
        <v>0.2</v>
      </c>
      <c r="C296" s="114" t="s">
        <v>1614</v>
      </c>
      <c r="D296" s="115" t="s">
        <v>1615</v>
      </c>
      <c r="E296" s="116" t="s">
        <v>1616</v>
      </c>
      <c r="F296" s="117"/>
      <c r="G296" s="118" t="n">
        <v>0</v>
      </c>
      <c r="H296" s="117"/>
      <c r="I296" s="119"/>
      <c r="J296" s="119"/>
      <c r="K296" s="120" t="s">
        <v>1583</v>
      </c>
    </row>
    <row r="297" customFormat="false" ht="67.5" hidden="false" customHeight="true" outlineLevel="0" collapsed="false">
      <c r="A297" s="112" t="n">
        <v>296</v>
      </c>
      <c r="B297" s="113" t="n">
        <v>0.2</v>
      </c>
      <c r="C297" s="114" t="s">
        <v>1617</v>
      </c>
      <c r="D297" s="115" t="s">
        <v>1618</v>
      </c>
      <c r="E297" s="116" t="s">
        <v>1619</v>
      </c>
      <c r="F297" s="117"/>
      <c r="G297" s="118" t="n">
        <v>0</v>
      </c>
      <c r="H297" s="117"/>
      <c r="I297" s="119" t="n">
        <v>1</v>
      </c>
      <c r="J297" s="119"/>
      <c r="K297" s="120" t="s">
        <v>1583</v>
      </c>
    </row>
    <row r="298" customFormat="false" ht="67.5" hidden="false" customHeight="true" outlineLevel="0" collapsed="false">
      <c r="A298" s="112" t="n">
        <v>297</v>
      </c>
      <c r="B298" s="113" t="n">
        <v>0.2</v>
      </c>
      <c r="C298" s="114" t="s">
        <v>1620</v>
      </c>
      <c r="D298" s="115" t="s">
        <v>1621</v>
      </c>
      <c r="E298" s="116" t="s">
        <v>1622</v>
      </c>
      <c r="F298" s="117"/>
      <c r="G298" s="118" t="n">
        <v>0</v>
      </c>
      <c r="H298" s="117"/>
      <c r="I298" s="119" t="n">
        <v>1</v>
      </c>
      <c r="J298" s="119"/>
      <c r="K298" s="120" t="s">
        <v>1583</v>
      </c>
    </row>
    <row r="299" customFormat="false" ht="67.5" hidden="false" customHeight="true" outlineLevel="0" collapsed="false">
      <c r="A299" s="112" t="n">
        <v>298</v>
      </c>
      <c r="B299" s="113" t="n">
        <v>0.2</v>
      </c>
      <c r="C299" s="114" t="s">
        <v>1623</v>
      </c>
      <c r="D299" s="115" t="s">
        <v>1624</v>
      </c>
      <c r="E299" s="116" t="s">
        <v>1625</v>
      </c>
      <c r="F299" s="117"/>
      <c r="G299" s="118" t="n">
        <v>0</v>
      </c>
      <c r="H299" s="117"/>
      <c r="I299" s="119"/>
      <c r="J299" s="119"/>
      <c r="K299" s="120" t="s">
        <v>1583</v>
      </c>
    </row>
    <row r="300" customFormat="false" ht="67.5" hidden="false" customHeight="true" outlineLevel="0" collapsed="false">
      <c r="A300" s="112" t="n">
        <v>299</v>
      </c>
      <c r="B300" s="113" t="n">
        <v>0.2</v>
      </c>
      <c r="C300" s="114" t="s">
        <v>1626</v>
      </c>
      <c r="D300" s="115" t="s">
        <v>1627</v>
      </c>
      <c r="E300" s="116" t="s">
        <v>1628</v>
      </c>
      <c r="F300" s="117"/>
      <c r="G300" s="118" t="n">
        <v>0</v>
      </c>
      <c r="H300" s="117"/>
      <c r="I300" s="119"/>
      <c r="J300" s="119"/>
      <c r="K300" s="120" t="s">
        <v>1583</v>
      </c>
    </row>
    <row r="301" customFormat="false" ht="67.5" hidden="false" customHeight="true" outlineLevel="0" collapsed="false">
      <c r="A301" s="112" t="n">
        <v>300</v>
      </c>
      <c r="B301" s="113" t="n">
        <v>0.2</v>
      </c>
      <c r="C301" s="114" t="s">
        <v>1629</v>
      </c>
      <c r="D301" s="115" t="s">
        <v>1630</v>
      </c>
      <c r="E301" s="116" t="s">
        <v>1631</v>
      </c>
      <c r="F301" s="117"/>
      <c r="G301" s="118" t="n">
        <v>0</v>
      </c>
      <c r="H301" s="117"/>
      <c r="I301" s="119" t="n">
        <v>1</v>
      </c>
      <c r="J301" s="119"/>
      <c r="K301" s="120" t="s">
        <v>1583</v>
      </c>
    </row>
    <row r="302" customFormat="false" ht="67.5" hidden="false" customHeight="true" outlineLevel="0" collapsed="false">
      <c r="A302" s="112" t="n">
        <v>301</v>
      </c>
      <c r="B302" s="113" t="n">
        <v>0.2</v>
      </c>
      <c r="C302" s="114" t="s">
        <v>1632</v>
      </c>
      <c r="D302" s="115" t="s">
        <v>1633</v>
      </c>
      <c r="E302" s="116" t="s">
        <v>1634</v>
      </c>
      <c r="F302" s="117"/>
      <c r="G302" s="118" t="n">
        <v>0</v>
      </c>
      <c r="H302" s="117"/>
      <c r="I302" s="119"/>
      <c r="J302" s="119"/>
      <c r="K302" s="120" t="s">
        <v>1583</v>
      </c>
    </row>
    <row r="303" customFormat="false" ht="67.5" hidden="false" customHeight="true" outlineLevel="0" collapsed="false">
      <c r="A303" s="112" t="n">
        <v>302</v>
      </c>
      <c r="B303" s="113" t="n">
        <v>0.2</v>
      </c>
      <c r="C303" s="114" t="s">
        <v>1635</v>
      </c>
      <c r="D303" s="115" t="s">
        <v>1636</v>
      </c>
      <c r="E303" s="116" t="s">
        <v>1637</v>
      </c>
      <c r="F303" s="117"/>
      <c r="G303" s="118" t="n">
        <v>0</v>
      </c>
      <c r="H303" s="117"/>
      <c r="I303" s="119" t="n">
        <v>1</v>
      </c>
      <c r="J303" s="119"/>
      <c r="K303" s="120" t="s">
        <v>1583</v>
      </c>
    </row>
    <row r="304" customFormat="false" ht="67.5" hidden="false" customHeight="true" outlineLevel="0" collapsed="false">
      <c r="A304" s="112" t="n">
        <v>303</v>
      </c>
      <c r="B304" s="113" t="n">
        <v>0.3</v>
      </c>
      <c r="C304" s="114" t="s">
        <v>1638</v>
      </c>
      <c r="D304" s="115" t="s">
        <v>1639</v>
      </c>
      <c r="E304" s="116" t="s">
        <v>1640</v>
      </c>
      <c r="F304" s="117"/>
      <c r="G304" s="118" t="n">
        <v>0</v>
      </c>
      <c r="H304" s="117"/>
      <c r="I304" s="119"/>
      <c r="J304" s="119"/>
      <c r="K304" s="120" t="s">
        <v>1583</v>
      </c>
    </row>
    <row r="305" customFormat="false" ht="67.5" hidden="false" customHeight="true" outlineLevel="0" collapsed="false">
      <c r="A305" s="112" t="n">
        <v>304</v>
      </c>
      <c r="B305" s="113" t="n">
        <v>0.3</v>
      </c>
      <c r="C305" s="114" t="s">
        <v>1641</v>
      </c>
      <c r="D305" s="115" t="s">
        <v>1642</v>
      </c>
      <c r="E305" s="116" t="s">
        <v>1607</v>
      </c>
      <c r="F305" s="117"/>
      <c r="G305" s="118" t="n">
        <v>0</v>
      </c>
      <c r="H305" s="117"/>
      <c r="I305" s="119"/>
      <c r="J305" s="119"/>
      <c r="K305" s="120" t="s">
        <v>1583</v>
      </c>
    </row>
    <row r="306" customFormat="false" ht="67.5" hidden="false" customHeight="true" outlineLevel="0" collapsed="false">
      <c r="A306" s="112" t="n">
        <v>305</v>
      </c>
      <c r="B306" s="113" t="n">
        <v>0.3</v>
      </c>
      <c r="C306" s="114" t="s">
        <v>1643</v>
      </c>
      <c r="D306" s="115" t="s">
        <v>1644</v>
      </c>
      <c r="E306" s="116" t="s">
        <v>1645</v>
      </c>
      <c r="F306" s="117"/>
      <c r="G306" s="118" t="n">
        <v>0</v>
      </c>
      <c r="H306" s="117"/>
      <c r="I306" s="119" t="n">
        <v>1</v>
      </c>
      <c r="J306" s="119"/>
      <c r="K306" s="120" t="s">
        <v>1583</v>
      </c>
    </row>
    <row r="307" customFormat="false" ht="67.5" hidden="false" customHeight="true" outlineLevel="0" collapsed="false">
      <c r="A307" s="112" t="n">
        <v>306</v>
      </c>
      <c r="B307" s="113" t="n">
        <v>0.3</v>
      </c>
      <c r="C307" s="114" t="s">
        <v>1646</v>
      </c>
      <c r="D307" s="115" t="s">
        <v>1647</v>
      </c>
      <c r="E307" s="116" t="s">
        <v>1631</v>
      </c>
      <c r="F307" s="117"/>
      <c r="G307" s="118" t="n">
        <v>0</v>
      </c>
      <c r="H307" s="117"/>
      <c r="I307" s="119" t="n">
        <v>1</v>
      </c>
      <c r="J307" s="119"/>
      <c r="K307" s="120" t="s">
        <v>1583</v>
      </c>
    </row>
    <row r="308" customFormat="false" ht="67.5" hidden="false" customHeight="true" outlineLevel="0" collapsed="false">
      <c r="A308" s="112" t="n">
        <v>307</v>
      </c>
      <c r="B308" s="113" t="n">
        <v>0.3</v>
      </c>
      <c r="C308" s="114" t="s">
        <v>1648</v>
      </c>
      <c r="D308" s="115" t="s">
        <v>1649</v>
      </c>
      <c r="E308" s="116" t="s">
        <v>1650</v>
      </c>
      <c r="F308" s="117"/>
      <c r="G308" s="118" t="n">
        <v>0</v>
      </c>
      <c r="H308" s="117"/>
      <c r="I308" s="119" t="n">
        <v>1</v>
      </c>
      <c r="J308" s="119"/>
      <c r="K308" s="120" t="s">
        <v>1583</v>
      </c>
    </row>
    <row r="309" customFormat="false" ht="67.5" hidden="false" customHeight="true" outlineLevel="0" collapsed="false">
      <c r="A309" s="112" t="n">
        <v>308</v>
      </c>
      <c r="B309" s="113" t="n">
        <v>0.3</v>
      </c>
      <c r="C309" s="114" t="s">
        <v>1651</v>
      </c>
      <c r="D309" s="115" t="s">
        <v>1652</v>
      </c>
      <c r="E309" s="116" t="s">
        <v>1589</v>
      </c>
      <c r="F309" s="117"/>
      <c r="G309" s="118" t="n">
        <v>0</v>
      </c>
      <c r="H309" s="117"/>
      <c r="I309" s="119" t="n">
        <v>1</v>
      </c>
      <c r="J309" s="119"/>
      <c r="K309" s="120" t="s">
        <v>1583</v>
      </c>
    </row>
    <row r="310" customFormat="false" ht="67.5" hidden="false" customHeight="true" outlineLevel="0" collapsed="false">
      <c r="A310" s="112" t="n">
        <v>309</v>
      </c>
      <c r="B310" s="113" t="n">
        <v>0.3</v>
      </c>
      <c r="C310" s="114" t="s">
        <v>1653</v>
      </c>
      <c r="D310" s="115" t="s">
        <v>1654</v>
      </c>
      <c r="E310" s="116" t="s">
        <v>1655</v>
      </c>
      <c r="F310" s="117"/>
      <c r="G310" s="118" t="n">
        <v>0</v>
      </c>
      <c r="H310" s="117"/>
      <c r="I310" s="119"/>
      <c r="J310" s="119"/>
      <c r="K310" s="120" t="s">
        <v>1583</v>
      </c>
    </row>
    <row r="311" customFormat="false" ht="67.5" hidden="false" customHeight="true" outlineLevel="0" collapsed="false">
      <c r="A311" s="112" t="n">
        <v>310</v>
      </c>
      <c r="B311" s="113" t="n">
        <v>0.3</v>
      </c>
      <c r="C311" s="114" t="s">
        <v>1656</v>
      </c>
      <c r="D311" s="115" t="s">
        <v>1657</v>
      </c>
      <c r="E311" s="116" t="s">
        <v>1658</v>
      </c>
      <c r="F311" s="117"/>
      <c r="G311" s="118" t="n">
        <v>0</v>
      </c>
      <c r="H311" s="117"/>
      <c r="I311" s="119"/>
      <c r="J311" s="119"/>
      <c r="K311" s="120" t="s">
        <v>1583</v>
      </c>
    </row>
    <row r="312" customFormat="false" ht="67.5" hidden="false" customHeight="true" outlineLevel="0" collapsed="false">
      <c r="A312" s="112" t="n">
        <v>311</v>
      </c>
      <c r="B312" s="113" t="n">
        <v>0.3</v>
      </c>
      <c r="C312" s="114" t="s">
        <v>1659</v>
      </c>
      <c r="D312" s="115" t="s">
        <v>1660</v>
      </c>
      <c r="E312" s="116" t="s">
        <v>1661</v>
      </c>
      <c r="F312" s="117"/>
      <c r="G312" s="118" t="n">
        <v>0</v>
      </c>
      <c r="H312" s="117"/>
      <c r="I312" s="119"/>
      <c r="J312" s="119"/>
      <c r="K312" s="120" t="s">
        <v>1583</v>
      </c>
    </row>
    <row r="313" customFormat="false" ht="67.5" hidden="false" customHeight="true" outlineLevel="0" collapsed="false">
      <c r="A313" s="112" t="n">
        <v>312</v>
      </c>
      <c r="B313" s="113" t="n">
        <v>0.3</v>
      </c>
      <c r="C313" s="114" t="s">
        <v>1662</v>
      </c>
      <c r="D313" s="115" t="s">
        <v>1663</v>
      </c>
      <c r="E313" s="116" t="s">
        <v>1607</v>
      </c>
      <c r="F313" s="117"/>
      <c r="G313" s="118" t="n">
        <v>0</v>
      </c>
      <c r="H313" s="117"/>
      <c r="I313" s="119"/>
      <c r="J313" s="119"/>
      <c r="K313" s="120" t="s">
        <v>1583</v>
      </c>
    </row>
    <row r="314" customFormat="false" ht="67.5" hidden="false" customHeight="true" outlineLevel="0" collapsed="false">
      <c r="A314" s="112" t="n">
        <v>313</v>
      </c>
      <c r="B314" s="113" t="n">
        <v>0.3</v>
      </c>
      <c r="C314" s="114" t="s">
        <v>1664</v>
      </c>
      <c r="D314" s="115" t="s">
        <v>1665</v>
      </c>
      <c r="E314" s="116" t="s">
        <v>1666</v>
      </c>
      <c r="F314" s="117"/>
      <c r="G314" s="118" t="n">
        <v>0</v>
      </c>
      <c r="H314" s="117"/>
      <c r="I314" s="119"/>
      <c r="J314" s="119"/>
      <c r="K314" s="120" t="s">
        <v>1583</v>
      </c>
    </row>
    <row r="315" customFormat="false" ht="67.5" hidden="false" customHeight="true" outlineLevel="0" collapsed="false">
      <c r="A315" s="112" t="n">
        <v>314</v>
      </c>
      <c r="B315" s="113" t="n">
        <v>0.3</v>
      </c>
      <c r="C315" s="114" t="s">
        <v>1667</v>
      </c>
      <c r="D315" s="115" t="s">
        <v>1668</v>
      </c>
      <c r="E315" s="116" t="s">
        <v>1669</v>
      </c>
      <c r="F315" s="117"/>
      <c r="G315" s="118" t="n">
        <v>0</v>
      </c>
      <c r="H315" s="117"/>
      <c r="I315" s="119"/>
      <c r="J315" s="119"/>
      <c r="K315" s="120" t="s">
        <v>1583</v>
      </c>
    </row>
    <row r="316" customFormat="false" ht="67.5" hidden="false" customHeight="true" outlineLevel="0" collapsed="false">
      <c r="A316" s="112" t="n">
        <v>315</v>
      </c>
      <c r="B316" s="113" t="n">
        <v>0.4</v>
      </c>
      <c r="C316" s="114" t="s">
        <v>1670</v>
      </c>
      <c r="D316" s="115" t="s">
        <v>1671</v>
      </c>
      <c r="E316" s="116" t="s">
        <v>1672</v>
      </c>
      <c r="F316" s="117"/>
      <c r="G316" s="118" t="n">
        <v>0</v>
      </c>
      <c r="H316" s="117"/>
      <c r="I316" s="119" t="n">
        <v>1</v>
      </c>
      <c r="J316" s="119"/>
      <c r="K316" s="120" t="s">
        <v>1583</v>
      </c>
    </row>
    <row r="317" customFormat="false" ht="67.5" hidden="false" customHeight="true" outlineLevel="0" collapsed="false">
      <c r="A317" s="112" t="n">
        <v>316</v>
      </c>
      <c r="B317" s="113" t="n">
        <v>0.4</v>
      </c>
      <c r="C317" s="114" t="s">
        <v>1673</v>
      </c>
      <c r="D317" s="115" t="s">
        <v>1674</v>
      </c>
      <c r="E317" s="116" t="s">
        <v>1631</v>
      </c>
      <c r="F317" s="117"/>
      <c r="G317" s="118" t="n">
        <v>0</v>
      </c>
      <c r="H317" s="117"/>
      <c r="I317" s="119" t="n">
        <v>1</v>
      </c>
      <c r="J317" s="119"/>
      <c r="K317" s="120" t="s">
        <v>1583</v>
      </c>
    </row>
    <row r="318" customFormat="false" ht="67.5" hidden="false" customHeight="true" outlineLevel="0" collapsed="false">
      <c r="A318" s="112" t="n">
        <v>317</v>
      </c>
      <c r="B318" s="113" t="n">
        <v>0.4</v>
      </c>
      <c r="C318" s="114" t="s">
        <v>1675</v>
      </c>
      <c r="D318" s="115" t="s">
        <v>1676</v>
      </c>
      <c r="E318" s="116" t="s">
        <v>1677</v>
      </c>
      <c r="F318" s="117"/>
      <c r="G318" s="118" t="n">
        <v>0</v>
      </c>
      <c r="H318" s="117"/>
      <c r="I318" s="119"/>
      <c r="J318" s="119"/>
      <c r="K318" s="120" t="s">
        <v>1583</v>
      </c>
    </row>
    <row r="319" customFormat="false" ht="67.5" hidden="false" customHeight="true" outlineLevel="0" collapsed="false">
      <c r="A319" s="112" t="n">
        <v>318</v>
      </c>
      <c r="B319" s="113" t="n">
        <v>0.4</v>
      </c>
      <c r="C319" s="114" t="s">
        <v>1678</v>
      </c>
      <c r="D319" s="115" t="s">
        <v>1679</v>
      </c>
      <c r="E319" s="116" t="s">
        <v>1680</v>
      </c>
      <c r="F319" s="117"/>
      <c r="G319" s="118" t="n">
        <v>0</v>
      </c>
      <c r="H319" s="117"/>
      <c r="I319" s="119" t="n">
        <v>1</v>
      </c>
      <c r="J319" s="119"/>
      <c r="K319" s="120" t="s">
        <v>1583</v>
      </c>
    </row>
    <row r="320" customFormat="false" ht="67.5" hidden="false" customHeight="true" outlineLevel="0" collapsed="false">
      <c r="A320" s="112" t="n">
        <v>319</v>
      </c>
      <c r="B320" s="113" t="n">
        <v>0.4</v>
      </c>
      <c r="C320" s="114" t="s">
        <v>1681</v>
      </c>
      <c r="D320" s="115" t="s">
        <v>1682</v>
      </c>
      <c r="E320" s="116" t="s">
        <v>1589</v>
      </c>
      <c r="F320" s="117"/>
      <c r="G320" s="118" t="n">
        <v>0</v>
      </c>
      <c r="H320" s="117"/>
      <c r="I320" s="119" t="n">
        <v>1</v>
      </c>
      <c r="J320" s="119"/>
      <c r="K320" s="120" t="s">
        <v>1583</v>
      </c>
    </row>
    <row r="321" customFormat="false" ht="67.5" hidden="false" customHeight="true" outlineLevel="0" collapsed="false">
      <c r="A321" s="112" t="n">
        <v>320</v>
      </c>
      <c r="B321" s="113" t="n">
        <v>0.4</v>
      </c>
      <c r="C321" s="114" t="s">
        <v>1683</v>
      </c>
      <c r="D321" s="115" t="s">
        <v>1684</v>
      </c>
      <c r="E321" s="116" t="s">
        <v>1685</v>
      </c>
      <c r="F321" s="117"/>
      <c r="G321" s="118" t="n">
        <v>0</v>
      </c>
      <c r="H321" s="117"/>
      <c r="I321" s="119"/>
      <c r="J321" s="119"/>
      <c r="K321" s="120" t="s">
        <v>1583</v>
      </c>
    </row>
    <row r="322" customFormat="false" ht="67.5" hidden="false" customHeight="true" outlineLevel="0" collapsed="false">
      <c r="A322" s="112" t="n">
        <v>321</v>
      </c>
      <c r="B322" s="113" t="n">
        <v>0.4</v>
      </c>
      <c r="C322" s="114" t="s">
        <v>1686</v>
      </c>
      <c r="D322" s="115" t="s">
        <v>1687</v>
      </c>
      <c r="E322" s="116" t="s">
        <v>1688</v>
      </c>
      <c r="F322" s="117"/>
      <c r="G322" s="118" t="n">
        <v>0</v>
      </c>
      <c r="H322" s="117"/>
      <c r="I322" s="119"/>
      <c r="J322" s="119"/>
      <c r="K322" s="120" t="s">
        <v>1583</v>
      </c>
    </row>
    <row r="323" customFormat="false" ht="67.5" hidden="false" customHeight="true" outlineLevel="0" collapsed="false">
      <c r="A323" s="112" t="n">
        <v>322</v>
      </c>
      <c r="B323" s="113" t="n">
        <v>0.4</v>
      </c>
      <c r="C323" s="114" t="s">
        <v>1689</v>
      </c>
      <c r="D323" s="115" t="s">
        <v>1690</v>
      </c>
      <c r="E323" s="116" t="s">
        <v>1691</v>
      </c>
      <c r="F323" s="117"/>
      <c r="G323" s="118" t="n">
        <v>0</v>
      </c>
      <c r="H323" s="117"/>
      <c r="I323" s="119"/>
      <c r="J323" s="119"/>
      <c r="K323" s="120" t="s">
        <v>1583</v>
      </c>
    </row>
    <row r="324" customFormat="false" ht="67.5" hidden="false" customHeight="true" outlineLevel="0" collapsed="false">
      <c r="A324" s="112" t="n">
        <v>323</v>
      </c>
      <c r="B324" s="113" t="n">
        <v>0.4</v>
      </c>
      <c r="C324" s="114" t="s">
        <v>1692</v>
      </c>
      <c r="D324" s="115" t="s">
        <v>1693</v>
      </c>
      <c r="E324" s="116" t="s">
        <v>1631</v>
      </c>
      <c r="F324" s="117"/>
      <c r="G324" s="118" t="n">
        <v>0</v>
      </c>
      <c r="H324" s="117"/>
      <c r="I324" s="119" t="n">
        <v>1</v>
      </c>
      <c r="J324" s="119"/>
      <c r="K324" s="120" t="s">
        <v>1583</v>
      </c>
    </row>
    <row r="325" customFormat="false" ht="67.5" hidden="false" customHeight="true" outlineLevel="0" collapsed="false">
      <c r="A325" s="112" t="n">
        <v>324</v>
      </c>
      <c r="B325" s="113" t="n">
        <v>0.4</v>
      </c>
      <c r="C325" s="114" t="s">
        <v>1694</v>
      </c>
      <c r="D325" s="115" t="s">
        <v>1695</v>
      </c>
      <c r="E325" s="116" t="s">
        <v>1696</v>
      </c>
      <c r="F325" s="117"/>
      <c r="G325" s="118" t="n">
        <v>0.1</v>
      </c>
      <c r="H325" s="117"/>
      <c r="I325" s="119" t="n">
        <v>1</v>
      </c>
      <c r="J325" s="119"/>
      <c r="K325" s="120" t="s">
        <v>1583</v>
      </c>
    </row>
    <row r="326" customFormat="false" ht="67.5" hidden="false" customHeight="true" outlineLevel="0" collapsed="false">
      <c r="A326" s="112" t="n">
        <v>325</v>
      </c>
      <c r="B326" s="113" t="n">
        <v>0.5</v>
      </c>
      <c r="C326" s="114" t="s">
        <v>1697</v>
      </c>
      <c r="D326" s="115" t="s">
        <v>1698</v>
      </c>
      <c r="E326" s="116" t="s">
        <v>1607</v>
      </c>
      <c r="F326" s="117"/>
      <c r="G326" s="118" t="n">
        <v>0</v>
      </c>
      <c r="H326" s="117"/>
      <c r="I326" s="119"/>
      <c r="J326" s="119"/>
      <c r="K326" s="120" t="s">
        <v>1583</v>
      </c>
    </row>
    <row r="327" customFormat="false" ht="67.5" hidden="false" customHeight="true" outlineLevel="0" collapsed="false">
      <c r="A327" s="112" t="n">
        <v>326</v>
      </c>
      <c r="B327" s="113" t="n">
        <v>0.5</v>
      </c>
      <c r="C327" s="114" t="s">
        <v>1699</v>
      </c>
      <c r="D327" s="115" t="s">
        <v>1700</v>
      </c>
      <c r="E327" s="116" t="s">
        <v>1701</v>
      </c>
      <c r="F327" s="117"/>
      <c r="G327" s="118" t="n">
        <v>0</v>
      </c>
      <c r="H327" s="117"/>
      <c r="I327" s="119" t="n">
        <v>1</v>
      </c>
      <c r="J327" s="119"/>
      <c r="K327" s="120" t="s">
        <v>1583</v>
      </c>
    </row>
    <row r="328" customFormat="false" ht="67.5" hidden="false" customHeight="true" outlineLevel="0" collapsed="false">
      <c r="A328" s="112" t="n">
        <v>327</v>
      </c>
      <c r="B328" s="113" t="n">
        <v>0.5</v>
      </c>
      <c r="C328" s="114" t="s">
        <v>1702</v>
      </c>
      <c r="D328" s="115" t="s">
        <v>1703</v>
      </c>
      <c r="E328" s="116" t="s">
        <v>1704</v>
      </c>
      <c r="F328" s="117"/>
      <c r="G328" s="118" t="n">
        <v>0</v>
      </c>
      <c r="H328" s="117"/>
      <c r="I328" s="119"/>
      <c r="J328" s="119"/>
      <c r="K328" s="120" t="s">
        <v>1583</v>
      </c>
    </row>
    <row r="329" customFormat="false" ht="67.5" hidden="false" customHeight="true" outlineLevel="0" collapsed="false">
      <c r="A329" s="112" t="n">
        <v>328</v>
      </c>
      <c r="B329" s="113" t="n">
        <v>0.5</v>
      </c>
      <c r="C329" s="114" t="s">
        <v>1705</v>
      </c>
      <c r="D329" s="115" t="s">
        <v>1706</v>
      </c>
      <c r="E329" s="116" t="s">
        <v>1707</v>
      </c>
      <c r="F329" s="117"/>
      <c r="G329" s="118" t="n">
        <v>0</v>
      </c>
      <c r="H329" s="117"/>
      <c r="I329" s="119"/>
      <c r="J329" s="119"/>
      <c r="K329" s="120" t="s">
        <v>1583</v>
      </c>
    </row>
    <row r="330" customFormat="false" ht="67.5" hidden="false" customHeight="true" outlineLevel="0" collapsed="false">
      <c r="A330" s="112" t="n">
        <v>329</v>
      </c>
      <c r="B330" s="113" t="n">
        <v>0.5</v>
      </c>
      <c r="C330" s="114" t="s">
        <v>1708</v>
      </c>
      <c r="D330" s="115" t="s">
        <v>1709</v>
      </c>
      <c r="E330" s="116" t="s">
        <v>1710</v>
      </c>
      <c r="F330" s="117"/>
      <c r="G330" s="118" t="n">
        <v>0</v>
      </c>
      <c r="H330" s="117"/>
      <c r="I330" s="119" t="n">
        <v>1</v>
      </c>
      <c r="J330" s="119"/>
      <c r="K330" s="120" t="s">
        <v>1583</v>
      </c>
    </row>
    <row r="331" customFormat="false" ht="67.5" hidden="false" customHeight="true" outlineLevel="0" collapsed="false">
      <c r="A331" s="112" t="n">
        <v>330</v>
      </c>
      <c r="B331" s="113" t="n">
        <v>0.5</v>
      </c>
      <c r="C331" s="114" t="s">
        <v>1711</v>
      </c>
      <c r="D331" s="115" t="s">
        <v>1712</v>
      </c>
      <c r="E331" s="116" t="s">
        <v>1713</v>
      </c>
      <c r="F331" s="117"/>
      <c r="G331" s="118" t="n">
        <v>0</v>
      </c>
      <c r="H331" s="117"/>
      <c r="I331" s="119"/>
      <c r="J331" s="119"/>
      <c r="K331" s="120" t="s">
        <v>1583</v>
      </c>
    </row>
    <row r="332" customFormat="false" ht="67.5" hidden="false" customHeight="true" outlineLevel="0" collapsed="false">
      <c r="A332" s="112" t="n">
        <v>331</v>
      </c>
      <c r="B332" s="113" t="n">
        <v>0.5</v>
      </c>
      <c r="C332" s="114" t="s">
        <v>1714</v>
      </c>
      <c r="D332" s="115" t="s">
        <v>1715</v>
      </c>
      <c r="E332" s="116" t="s">
        <v>1716</v>
      </c>
      <c r="F332" s="117"/>
      <c r="G332" s="118" t="n">
        <v>0</v>
      </c>
      <c r="H332" s="117"/>
      <c r="I332" s="119"/>
      <c r="J332" s="119"/>
      <c r="K332" s="120" t="s">
        <v>1583</v>
      </c>
    </row>
    <row r="333" customFormat="false" ht="67.5" hidden="false" customHeight="true" outlineLevel="0" collapsed="false">
      <c r="A333" s="112" t="n">
        <v>332</v>
      </c>
      <c r="B333" s="113" t="n">
        <v>0.5</v>
      </c>
      <c r="C333" s="114" t="s">
        <v>1717</v>
      </c>
      <c r="D333" s="115" t="s">
        <v>1718</v>
      </c>
      <c r="E333" s="116" t="s">
        <v>1719</v>
      </c>
      <c r="F333" s="117"/>
      <c r="G333" s="118" t="n">
        <v>0</v>
      </c>
      <c r="H333" s="117"/>
      <c r="I333" s="119"/>
      <c r="J333" s="119"/>
      <c r="K333" s="120" t="s">
        <v>1583</v>
      </c>
    </row>
    <row r="334" customFormat="false" ht="67.5" hidden="false" customHeight="true" outlineLevel="0" collapsed="false">
      <c r="A334" s="112" t="n">
        <v>333</v>
      </c>
      <c r="B334" s="113" t="n">
        <v>0.5</v>
      </c>
      <c r="C334" s="114" t="s">
        <v>1720</v>
      </c>
      <c r="D334" s="115" t="s">
        <v>1721</v>
      </c>
      <c r="E334" s="116" t="s">
        <v>1722</v>
      </c>
      <c r="F334" s="117"/>
      <c r="G334" s="118" t="n">
        <v>0</v>
      </c>
      <c r="H334" s="117"/>
      <c r="I334" s="119"/>
      <c r="J334" s="119"/>
      <c r="K334" s="120" t="s">
        <v>1583</v>
      </c>
    </row>
    <row r="335" customFormat="false" ht="67.5" hidden="false" customHeight="true" outlineLevel="0" collapsed="false">
      <c r="A335" s="112" t="n">
        <v>334</v>
      </c>
      <c r="B335" s="113" t="n">
        <v>0.5</v>
      </c>
      <c r="C335" s="114" t="s">
        <v>1723</v>
      </c>
      <c r="D335" s="115" t="s">
        <v>1724</v>
      </c>
      <c r="E335" s="116" t="s">
        <v>1725</v>
      </c>
      <c r="F335" s="117"/>
      <c r="G335" s="118" t="n">
        <v>0</v>
      </c>
      <c r="H335" s="117"/>
      <c r="I335" s="119" t="n">
        <v>1</v>
      </c>
      <c r="J335" s="119"/>
      <c r="K335" s="120" t="s">
        <v>1583</v>
      </c>
    </row>
    <row r="336" customFormat="false" ht="67.5" hidden="false" customHeight="true" outlineLevel="0" collapsed="false">
      <c r="A336" s="112" t="n">
        <v>335</v>
      </c>
      <c r="B336" s="113" t="n">
        <v>0.5</v>
      </c>
      <c r="C336" s="114" t="s">
        <v>1726</v>
      </c>
      <c r="D336" s="115" t="s">
        <v>1727</v>
      </c>
      <c r="E336" s="116" t="s">
        <v>1728</v>
      </c>
      <c r="F336" s="117"/>
      <c r="G336" s="118" t="n">
        <v>0</v>
      </c>
      <c r="H336" s="117"/>
      <c r="I336" s="119" t="n">
        <v>1</v>
      </c>
      <c r="J336" s="119"/>
      <c r="K336" s="120" t="s">
        <v>1583</v>
      </c>
    </row>
    <row r="337" customFormat="false" ht="67.5" hidden="false" customHeight="true" outlineLevel="0" collapsed="false">
      <c r="A337" s="112" t="n">
        <v>336</v>
      </c>
      <c r="B337" s="113" t="n">
        <v>0.5</v>
      </c>
      <c r="C337" s="114" t="s">
        <v>1729</v>
      </c>
      <c r="D337" s="115" t="s">
        <v>1730</v>
      </c>
      <c r="E337" s="116" t="s">
        <v>1731</v>
      </c>
      <c r="F337" s="117"/>
      <c r="G337" s="118" t="n">
        <v>0</v>
      </c>
      <c r="H337" s="117"/>
      <c r="I337" s="119" t="n">
        <v>1</v>
      </c>
      <c r="J337" s="119"/>
      <c r="K337" s="120" t="s">
        <v>1583</v>
      </c>
    </row>
    <row r="338" customFormat="false" ht="67.5" hidden="false" customHeight="true" outlineLevel="0" collapsed="false">
      <c r="A338" s="112" t="n">
        <v>337</v>
      </c>
      <c r="B338" s="113" t="n">
        <v>0.5</v>
      </c>
      <c r="C338" s="114" t="s">
        <v>1732</v>
      </c>
      <c r="D338" s="115" t="s">
        <v>1733</v>
      </c>
      <c r="E338" s="116" t="s">
        <v>1734</v>
      </c>
      <c r="F338" s="117"/>
      <c r="G338" s="118" t="n">
        <v>0</v>
      </c>
      <c r="H338" s="117"/>
      <c r="I338" s="119"/>
      <c r="J338" s="119"/>
      <c r="K338" s="120" t="s">
        <v>1583</v>
      </c>
    </row>
    <row r="339" customFormat="false" ht="67.5" hidden="false" customHeight="true" outlineLevel="0" collapsed="false">
      <c r="A339" s="112" t="n">
        <v>338</v>
      </c>
      <c r="B339" s="113" t="n">
        <v>0.5</v>
      </c>
      <c r="C339" s="114" t="s">
        <v>1735</v>
      </c>
      <c r="D339" s="115" t="s">
        <v>1736</v>
      </c>
      <c r="E339" s="116" t="s">
        <v>1737</v>
      </c>
      <c r="F339" s="117"/>
      <c r="G339" s="118" t="n">
        <v>0</v>
      </c>
      <c r="H339" s="117"/>
      <c r="I339" s="119"/>
      <c r="J339" s="119"/>
      <c r="K339" s="120" t="s">
        <v>1583</v>
      </c>
    </row>
    <row r="340" customFormat="false" ht="67.5" hidden="false" customHeight="true" outlineLevel="0" collapsed="false">
      <c r="A340" s="112" t="n">
        <v>339</v>
      </c>
      <c r="B340" s="113" t="n">
        <v>0.6</v>
      </c>
      <c r="C340" s="114" t="s">
        <v>1738</v>
      </c>
      <c r="D340" s="115" t="s">
        <v>1739</v>
      </c>
      <c r="E340" s="116" t="s">
        <v>1740</v>
      </c>
      <c r="F340" s="117"/>
      <c r="G340" s="118" t="n">
        <v>0</v>
      </c>
      <c r="H340" s="117"/>
      <c r="I340" s="119"/>
      <c r="J340" s="119"/>
      <c r="K340" s="120" t="s">
        <v>1583</v>
      </c>
    </row>
    <row r="341" customFormat="false" ht="67.5" hidden="false" customHeight="true" outlineLevel="0" collapsed="false">
      <c r="A341" s="112" t="n">
        <v>340</v>
      </c>
      <c r="B341" s="113" t="n">
        <v>0.6</v>
      </c>
      <c r="C341" s="114" t="s">
        <v>1741</v>
      </c>
      <c r="D341" s="115" t="s">
        <v>1742</v>
      </c>
      <c r="E341" s="116" t="s">
        <v>1743</v>
      </c>
      <c r="F341" s="117"/>
      <c r="G341" s="118" t="n">
        <v>0</v>
      </c>
      <c r="H341" s="117"/>
      <c r="I341" s="119" t="n">
        <v>1</v>
      </c>
      <c r="J341" s="119"/>
      <c r="K341" s="120" t="s">
        <v>1583</v>
      </c>
    </row>
    <row r="342" customFormat="false" ht="67.5" hidden="false" customHeight="true" outlineLevel="0" collapsed="false">
      <c r="A342" s="112" t="n">
        <v>341</v>
      </c>
      <c r="B342" s="113" t="n">
        <v>0.6</v>
      </c>
      <c r="C342" s="114" t="s">
        <v>1744</v>
      </c>
      <c r="D342" s="115" t="s">
        <v>1745</v>
      </c>
      <c r="E342" s="116" t="s">
        <v>1607</v>
      </c>
      <c r="F342" s="117"/>
      <c r="G342" s="118" t="n">
        <v>0</v>
      </c>
      <c r="H342" s="117"/>
      <c r="I342" s="119"/>
      <c r="J342" s="119"/>
      <c r="K342" s="120" t="s">
        <v>1583</v>
      </c>
    </row>
    <row r="343" customFormat="false" ht="67.5" hidden="false" customHeight="true" outlineLevel="0" collapsed="false">
      <c r="A343" s="112" t="n">
        <v>342</v>
      </c>
      <c r="B343" s="113" t="n">
        <v>0.6</v>
      </c>
      <c r="C343" s="114" t="s">
        <v>1746</v>
      </c>
      <c r="D343" s="115" t="s">
        <v>1747</v>
      </c>
      <c r="E343" s="116" t="s">
        <v>1748</v>
      </c>
      <c r="F343" s="117"/>
      <c r="G343" s="118" t="n">
        <v>0</v>
      </c>
      <c r="H343" s="117"/>
      <c r="I343" s="119"/>
      <c r="J343" s="119"/>
      <c r="K343" s="120" t="s">
        <v>1583</v>
      </c>
    </row>
    <row r="344" customFormat="false" ht="67.5" hidden="false" customHeight="true" outlineLevel="0" collapsed="false">
      <c r="A344" s="112" t="n">
        <v>343</v>
      </c>
      <c r="B344" s="113" t="n">
        <v>0.6</v>
      </c>
      <c r="C344" s="114" t="s">
        <v>1749</v>
      </c>
      <c r="D344" s="115" t="s">
        <v>1750</v>
      </c>
      <c r="E344" s="116" t="s">
        <v>1751</v>
      </c>
      <c r="F344" s="117"/>
      <c r="G344" s="118" t="n">
        <v>0</v>
      </c>
      <c r="H344" s="117"/>
      <c r="I344" s="119"/>
      <c r="J344" s="119"/>
      <c r="K344" s="120" t="s">
        <v>1583</v>
      </c>
    </row>
    <row r="345" customFormat="false" ht="67.5" hidden="false" customHeight="true" outlineLevel="0" collapsed="false">
      <c r="A345" s="112" t="n">
        <v>344</v>
      </c>
      <c r="B345" s="113" t="n">
        <v>0.6</v>
      </c>
      <c r="C345" s="114" t="s">
        <v>1752</v>
      </c>
      <c r="D345" s="115" t="s">
        <v>1753</v>
      </c>
      <c r="E345" s="116" t="s">
        <v>1754</v>
      </c>
      <c r="F345" s="117"/>
      <c r="G345" s="118" t="n">
        <v>0</v>
      </c>
      <c r="H345" s="117"/>
      <c r="I345" s="119"/>
      <c r="J345" s="119"/>
      <c r="K345" s="120" t="s">
        <v>1583</v>
      </c>
    </row>
    <row r="346" customFormat="false" ht="67.5" hidden="false" customHeight="true" outlineLevel="0" collapsed="false">
      <c r="A346" s="112" t="n">
        <v>345</v>
      </c>
      <c r="B346" s="113" t="n">
        <v>0.6</v>
      </c>
      <c r="C346" s="114" t="s">
        <v>1755</v>
      </c>
      <c r="D346" s="115" t="s">
        <v>1756</v>
      </c>
      <c r="E346" s="116" t="s">
        <v>1757</v>
      </c>
      <c r="F346" s="117"/>
      <c r="G346" s="118" t="n">
        <v>0</v>
      </c>
      <c r="H346" s="117"/>
      <c r="I346" s="119"/>
      <c r="J346" s="119"/>
      <c r="K346" s="120" t="s">
        <v>1583</v>
      </c>
    </row>
    <row r="347" customFormat="false" ht="67.5" hidden="false" customHeight="true" outlineLevel="0" collapsed="false">
      <c r="A347" s="112" t="n">
        <v>346</v>
      </c>
      <c r="B347" s="113" t="n">
        <v>0.6</v>
      </c>
      <c r="C347" s="114" t="s">
        <v>1758</v>
      </c>
      <c r="D347" s="115" t="s">
        <v>1759</v>
      </c>
      <c r="E347" s="116" t="s">
        <v>1760</v>
      </c>
      <c r="F347" s="117"/>
      <c r="G347" s="118" t="n">
        <v>0</v>
      </c>
      <c r="H347" s="117"/>
      <c r="I347" s="119"/>
      <c r="J347" s="119"/>
      <c r="K347" s="120" t="s">
        <v>1583</v>
      </c>
    </row>
    <row r="348" customFormat="false" ht="67.5" hidden="false" customHeight="true" outlineLevel="0" collapsed="false">
      <c r="A348" s="112" t="n">
        <v>347</v>
      </c>
      <c r="B348" s="113" t="n">
        <v>0.6</v>
      </c>
      <c r="C348" s="114" t="s">
        <v>1761</v>
      </c>
      <c r="D348" s="115" t="s">
        <v>1762</v>
      </c>
      <c r="E348" s="116" t="s">
        <v>1763</v>
      </c>
      <c r="F348" s="117"/>
      <c r="G348" s="118" t="n">
        <v>0</v>
      </c>
      <c r="H348" s="117"/>
      <c r="I348" s="119"/>
      <c r="J348" s="119"/>
      <c r="K348" s="120" t="s">
        <v>1583</v>
      </c>
    </row>
    <row r="349" customFormat="false" ht="67.5" hidden="false" customHeight="true" outlineLevel="0" collapsed="false">
      <c r="A349" s="112" t="n">
        <v>348</v>
      </c>
      <c r="B349" s="113" t="n">
        <v>0.6</v>
      </c>
      <c r="C349" s="114" t="s">
        <v>1764</v>
      </c>
      <c r="D349" s="115" t="s">
        <v>1765</v>
      </c>
      <c r="E349" s="116" t="s">
        <v>1766</v>
      </c>
      <c r="F349" s="117"/>
      <c r="G349" s="118" t="n">
        <v>0</v>
      </c>
      <c r="H349" s="117"/>
      <c r="I349" s="119" t="n">
        <v>1</v>
      </c>
      <c r="J349" s="119"/>
      <c r="K349" s="120" t="s">
        <v>1583</v>
      </c>
    </row>
    <row r="350" customFormat="false" ht="67.5" hidden="false" customHeight="true" outlineLevel="0" collapsed="false">
      <c r="A350" s="112" t="n">
        <v>349</v>
      </c>
      <c r="B350" s="113" t="n">
        <v>0.6</v>
      </c>
      <c r="C350" s="114" t="s">
        <v>1767</v>
      </c>
      <c r="D350" s="115" t="s">
        <v>1768</v>
      </c>
      <c r="E350" s="116" t="s">
        <v>1769</v>
      </c>
      <c r="F350" s="117"/>
      <c r="G350" s="118" t="n">
        <v>0</v>
      </c>
      <c r="H350" s="117"/>
      <c r="I350" s="119" t="n">
        <v>1</v>
      </c>
      <c r="J350" s="119"/>
      <c r="K350" s="120" t="s">
        <v>1583</v>
      </c>
    </row>
    <row r="351" customFormat="false" ht="67.5" hidden="false" customHeight="true" outlineLevel="0" collapsed="false">
      <c r="A351" s="112" t="n">
        <v>350</v>
      </c>
      <c r="B351" s="113" t="n">
        <v>0.6</v>
      </c>
      <c r="C351" s="114" t="s">
        <v>1770</v>
      </c>
      <c r="D351" s="115" t="s">
        <v>1771</v>
      </c>
      <c r="E351" s="116" t="s">
        <v>1772</v>
      </c>
      <c r="F351" s="117"/>
      <c r="G351" s="118" t="n">
        <v>0</v>
      </c>
      <c r="H351" s="117"/>
      <c r="I351" s="119"/>
      <c r="J351" s="119"/>
      <c r="K351" s="120" t="s">
        <v>1583</v>
      </c>
    </row>
    <row r="352" customFormat="false" ht="67.5" hidden="false" customHeight="true" outlineLevel="0" collapsed="false">
      <c r="A352" s="112" t="n">
        <v>351</v>
      </c>
      <c r="B352" s="113" t="n">
        <v>0.7</v>
      </c>
      <c r="C352" s="114" t="s">
        <v>1773</v>
      </c>
      <c r="D352" s="115" t="s">
        <v>1774</v>
      </c>
      <c r="E352" s="116" t="s">
        <v>1775</v>
      </c>
      <c r="F352" s="117"/>
      <c r="G352" s="118" t="n">
        <v>0</v>
      </c>
      <c r="H352" s="117"/>
      <c r="I352" s="119" t="n">
        <v>1</v>
      </c>
      <c r="J352" s="119"/>
      <c r="K352" s="120" t="s">
        <v>1583</v>
      </c>
    </row>
    <row r="353" customFormat="false" ht="67.5" hidden="false" customHeight="true" outlineLevel="0" collapsed="false">
      <c r="A353" s="112" t="n">
        <v>352</v>
      </c>
      <c r="B353" s="113" t="n">
        <v>0.7</v>
      </c>
      <c r="C353" s="114" t="s">
        <v>1776</v>
      </c>
      <c r="D353" s="115" t="s">
        <v>1777</v>
      </c>
      <c r="E353" s="116" t="s">
        <v>1778</v>
      </c>
      <c r="F353" s="117"/>
      <c r="G353" s="118" t="n">
        <v>0</v>
      </c>
      <c r="H353" s="117"/>
      <c r="I353" s="119" t="n">
        <v>1</v>
      </c>
      <c r="J353" s="119"/>
      <c r="K353" s="120" t="s">
        <v>1583</v>
      </c>
    </row>
    <row r="354" customFormat="false" ht="67.5" hidden="false" customHeight="true" outlineLevel="0" collapsed="false">
      <c r="A354" s="112" t="n">
        <v>353</v>
      </c>
      <c r="B354" s="113" t="n">
        <v>0.7</v>
      </c>
      <c r="C354" s="114" t="s">
        <v>1779</v>
      </c>
      <c r="D354" s="115" t="s">
        <v>1780</v>
      </c>
      <c r="E354" s="116" t="s">
        <v>1781</v>
      </c>
      <c r="F354" s="117"/>
      <c r="G354" s="118" t="n">
        <v>0</v>
      </c>
      <c r="H354" s="117"/>
      <c r="I354" s="119" t="n">
        <v>1</v>
      </c>
      <c r="J354" s="119"/>
      <c r="K354" s="120" t="s">
        <v>1583</v>
      </c>
    </row>
    <row r="355" customFormat="false" ht="67.5" hidden="false" customHeight="true" outlineLevel="0" collapsed="false">
      <c r="A355" s="112" t="n">
        <v>354</v>
      </c>
      <c r="B355" s="113" t="n">
        <v>0.7</v>
      </c>
      <c r="C355" s="114" t="s">
        <v>1782</v>
      </c>
      <c r="D355" s="115" t="s">
        <v>1687</v>
      </c>
      <c r="E355" s="116" t="s">
        <v>1783</v>
      </c>
      <c r="F355" s="117"/>
      <c r="G355" s="118" t="n">
        <v>0</v>
      </c>
      <c r="H355" s="117"/>
      <c r="I355" s="119"/>
      <c r="J355" s="119"/>
      <c r="K355" s="120" t="s">
        <v>1583</v>
      </c>
    </row>
    <row r="356" customFormat="false" ht="67.5" hidden="false" customHeight="true" outlineLevel="0" collapsed="false">
      <c r="A356" s="112" t="n">
        <v>355</v>
      </c>
      <c r="B356" s="113" t="n">
        <v>0.7</v>
      </c>
      <c r="C356" s="114" t="s">
        <v>1784</v>
      </c>
      <c r="D356" s="115" t="s">
        <v>1785</v>
      </c>
      <c r="E356" s="116" t="s">
        <v>1786</v>
      </c>
      <c r="F356" s="117"/>
      <c r="G356" s="118" t="n">
        <v>0</v>
      </c>
      <c r="H356" s="117"/>
      <c r="I356" s="119" t="n">
        <v>1</v>
      </c>
      <c r="J356" s="119"/>
      <c r="K356" s="120" t="s">
        <v>1583</v>
      </c>
    </row>
    <row r="357" customFormat="false" ht="67.5" hidden="false" customHeight="true" outlineLevel="0" collapsed="false">
      <c r="A357" s="112" t="n">
        <v>356</v>
      </c>
      <c r="B357" s="113" t="n">
        <v>0.7</v>
      </c>
      <c r="C357" s="114" t="s">
        <v>1787</v>
      </c>
      <c r="D357" s="115" t="s">
        <v>1788</v>
      </c>
      <c r="E357" s="116" t="s">
        <v>1789</v>
      </c>
      <c r="F357" s="117"/>
      <c r="G357" s="118" t="n">
        <v>0</v>
      </c>
      <c r="H357" s="117"/>
      <c r="I357" s="119"/>
      <c r="J357" s="119"/>
      <c r="K357" s="120" t="s">
        <v>1583</v>
      </c>
    </row>
    <row r="358" customFormat="false" ht="67.5" hidden="false" customHeight="true" outlineLevel="0" collapsed="false">
      <c r="A358" s="112" t="n">
        <v>357</v>
      </c>
      <c r="B358" s="113" t="n">
        <v>0.7</v>
      </c>
      <c r="C358" s="114" t="s">
        <v>1790</v>
      </c>
      <c r="D358" s="115" t="s">
        <v>1791</v>
      </c>
      <c r="E358" s="116" t="s">
        <v>1792</v>
      </c>
      <c r="F358" s="117"/>
      <c r="G358" s="118" t="n">
        <v>0</v>
      </c>
      <c r="H358" s="117"/>
      <c r="I358" s="119"/>
      <c r="J358" s="119"/>
      <c r="K358" s="120" t="s">
        <v>1583</v>
      </c>
    </row>
    <row r="359" customFormat="false" ht="67.5" hidden="false" customHeight="true" outlineLevel="0" collapsed="false">
      <c r="A359" s="112" t="n">
        <v>358</v>
      </c>
      <c r="B359" s="113" t="n">
        <v>0.7</v>
      </c>
      <c r="C359" s="114" t="s">
        <v>1793</v>
      </c>
      <c r="D359" s="115" t="s">
        <v>1794</v>
      </c>
      <c r="E359" s="116" t="s">
        <v>1795</v>
      </c>
      <c r="F359" s="117"/>
      <c r="G359" s="118" t="n">
        <v>0</v>
      </c>
      <c r="H359" s="117"/>
      <c r="I359" s="119"/>
      <c r="J359" s="119"/>
      <c r="K359" s="120" t="s">
        <v>1583</v>
      </c>
    </row>
    <row r="360" customFormat="false" ht="67.5" hidden="false" customHeight="true" outlineLevel="0" collapsed="false">
      <c r="A360" s="112" t="n">
        <v>359</v>
      </c>
      <c r="B360" s="113" t="n">
        <v>0.7</v>
      </c>
      <c r="C360" s="114" t="s">
        <v>1796</v>
      </c>
      <c r="D360" s="115" t="s">
        <v>1797</v>
      </c>
      <c r="E360" s="116" t="s">
        <v>1798</v>
      </c>
      <c r="F360" s="117"/>
      <c r="G360" s="118" t="n">
        <v>0</v>
      </c>
      <c r="H360" s="117"/>
      <c r="I360" s="119"/>
      <c r="J360" s="119"/>
      <c r="K360" s="120" t="s">
        <v>1583</v>
      </c>
    </row>
    <row r="361" customFormat="false" ht="67.5" hidden="false" customHeight="true" outlineLevel="0" collapsed="false">
      <c r="A361" s="112" t="n">
        <v>360</v>
      </c>
      <c r="B361" s="113" t="n">
        <v>0.7</v>
      </c>
      <c r="C361" s="114" t="s">
        <v>1799</v>
      </c>
      <c r="D361" s="115" t="s">
        <v>1800</v>
      </c>
      <c r="E361" s="116" t="s">
        <v>1801</v>
      </c>
      <c r="F361" s="117"/>
      <c r="G361" s="118" t="n">
        <v>0</v>
      </c>
      <c r="H361" s="117"/>
      <c r="I361" s="119"/>
      <c r="J361" s="119"/>
      <c r="K361" s="120" t="s">
        <v>1583</v>
      </c>
    </row>
    <row r="362" customFormat="false" ht="67.5" hidden="false" customHeight="true" outlineLevel="0" collapsed="false">
      <c r="A362" s="112" t="n">
        <v>361</v>
      </c>
      <c r="B362" s="113" t="n">
        <v>0.7</v>
      </c>
      <c r="C362" s="114" t="s">
        <v>1802</v>
      </c>
      <c r="D362" s="115" t="s">
        <v>1803</v>
      </c>
      <c r="E362" s="116" t="s">
        <v>1710</v>
      </c>
      <c r="F362" s="117"/>
      <c r="G362" s="118" t="n">
        <v>0</v>
      </c>
      <c r="H362" s="117"/>
      <c r="I362" s="119" t="n">
        <v>1</v>
      </c>
      <c r="J362" s="119"/>
      <c r="K362" s="120" t="s">
        <v>1583</v>
      </c>
    </row>
    <row r="363" customFormat="false" ht="67.5" hidden="false" customHeight="true" outlineLevel="0" collapsed="false">
      <c r="A363" s="112" t="n">
        <v>362</v>
      </c>
      <c r="B363" s="113" t="n">
        <v>0.7</v>
      </c>
      <c r="C363" s="114" t="s">
        <v>1804</v>
      </c>
      <c r="D363" s="115" t="s">
        <v>1805</v>
      </c>
      <c r="E363" s="116" t="s">
        <v>1806</v>
      </c>
      <c r="F363" s="117"/>
      <c r="G363" s="118" t="n">
        <v>0</v>
      </c>
      <c r="H363" s="117"/>
      <c r="I363" s="119" t="n">
        <v>1</v>
      </c>
      <c r="J363" s="119"/>
      <c r="K363" s="120" t="s">
        <v>1583</v>
      </c>
    </row>
    <row r="364" customFormat="false" ht="67.5" hidden="false" customHeight="true" outlineLevel="0" collapsed="false">
      <c r="A364" s="112" t="n">
        <v>363</v>
      </c>
      <c r="B364" s="113" t="n">
        <v>0.7</v>
      </c>
      <c r="C364" s="114" t="s">
        <v>1807</v>
      </c>
      <c r="D364" s="115" t="s">
        <v>1808</v>
      </c>
      <c r="E364" s="116" t="s">
        <v>1809</v>
      </c>
      <c r="F364" s="117"/>
      <c r="G364" s="118" t="n">
        <v>0</v>
      </c>
      <c r="H364" s="117"/>
      <c r="I364" s="119" t="n">
        <v>1</v>
      </c>
      <c r="J364" s="119"/>
      <c r="K364" s="120" t="s">
        <v>1583</v>
      </c>
    </row>
    <row r="365" customFormat="false" ht="67.5" hidden="false" customHeight="true" outlineLevel="0" collapsed="false">
      <c r="A365" s="112" t="n">
        <v>364</v>
      </c>
      <c r="B365" s="113" t="n">
        <v>0.7</v>
      </c>
      <c r="C365" s="114" t="s">
        <v>1810</v>
      </c>
      <c r="D365" s="115" t="s">
        <v>1811</v>
      </c>
      <c r="E365" s="116" t="s">
        <v>1812</v>
      </c>
      <c r="F365" s="117"/>
      <c r="G365" s="118" t="n">
        <v>0</v>
      </c>
      <c r="H365" s="117"/>
      <c r="I365" s="119" t="n">
        <v>1</v>
      </c>
      <c r="J365" s="119"/>
      <c r="K365" s="120" t="s">
        <v>1583</v>
      </c>
    </row>
    <row r="366" customFormat="false" ht="67.5" hidden="false" customHeight="true" outlineLevel="0" collapsed="false">
      <c r="A366" s="112" t="n">
        <v>365</v>
      </c>
      <c r="B366" s="113" t="n">
        <v>0.7</v>
      </c>
      <c r="C366" s="114" t="s">
        <v>1813</v>
      </c>
      <c r="D366" s="115" t="s">
        <v>1814</v>
      </c>
      <c r="E366" s="116" t="s">
        <v>1815</v>
      </c>
      <c r="F366" s="117"/>
      <c r="G366" s="118" t="n">
        <v>0</v>
      </c>
      <c r="H366" s="117"/>
      <c r="I366" s="119"/>
      <c r="J366" s="119"/>
      <c r="K366" s="120" t="s">
        <v>1583</v>
      </c>
    </row>
    <row r="367" customFormat="false" ht="67.5" hidden="false" customHeight="true" outlineLevel="0" collapsed="false">
      <c r="A367" s="112" t="n">
        <v>366</v>
      </c>
      <c r="B367" s="113" t="n">
        <v>0.7</v>
      </c>
      <c r="C367" s="114" t="s">
        <v>1816</v>
      </c>
      <c r="D367" s="115" t="s">
        <v>1817</v>
      </c>
      <c r="E367" s="116" t="s">
        <v>1818</v>
      </c>
      <c r="F367" s="117"/>
      <c r="G367" s="118" t="n">
        <v>0</v>
      </c>
      <c r="H367" s="117"/>
      <c r="I367" s="119"/>
      <c r="J367" s="119"/>
      <c r="K367" s="120" t="s">
        <v>1583</v>
      </c>
    </row>
    <row r="368" customFormat="false" ht="67.5" hidden="false" customHeight="true" outlineLevel="0" collapsed="false">
      <c r="A368" s="112" t="n">
        <v>367</v>
      </c>
      <c r="B368" s="113" t="n">
        <v>0.7</v>
      </c>
      <c r="C368" s="114" t="s">
        <v>1819</v>
      </c>
      <c r="D368" s="115" t="s">
        <v>1820</v>
      </c>
      <c r="E368" s="116" t="s">
        <v>1821</v>
      </c>
      <c r="F368" s="117"/>
      <c r="G368" s="118" t="n">
        <v>0</v>
      </c>
      <c r="H368" s="117"/>
      <c r="I368" s="119"/>
      <c r="J368" s="119"/>
      <c r="K368" s="120" t="s">
        <v>1583</v>
      </c>
    </row>
    <row r="369" customFormat="false" ht="67.5" hidden="false" customHeight="true" outlineLevel="0" collapsed="false">
      <c r="A369" s="112" t="n">
        <v>368</v>
      </c>
      <c r="B369" s="113" t="n">
        <v>0.7</v>
      </c>
      <c r="C369" s="114" t="s">
        <v>1822</v>
      </c>
      <c r="D369" s="115" t="s">
        <v>1823</v>
      </c>
      <c r="E369" s="116" t="s">
        <v>1824</v>
      </c>
      <c r="F369" s="117"/>
      <c r="G369" s="118" t="n">
        <v>0</v>
      </c>
      <c r="H369" s="117"/>
      <c r="I369" s="119" t="n">
        <v>1</v>
      </c>
      <c r="J369" s="119"/>
      <c r="K369" s="120" t="s">
        <v>1583</v>
      </c>
    </row>
    <row r="370" customFormat="false" ht="67.5" hidden="false" customHeight="true" outlineLevel="0" collapsed="false">
      <c r="A370" s="112" t="n">
        <v>369</v>
      </c>
      <c r="B370" s="113" t="n">
        <v>0.7</v>
      </c>
      <c r="C370" s="114" t="s">
        <v>1825</v>
      </c>
      <c r="D370" s="115" t="s">
        <v>1826</v>
      </c>
      <c r="E370" s="116" t="s">
        <v>1827</v>
      </c>
      <c r="F370" s="117"/>
      <c r="G370" s="118" t="n">
        <v>0</v>
      </c>
      <c r="H370" s="117"/>
      <c r="I370" s="119"/>
      <c r="J370" s="119"/>
      <c r="K370" s="120" t="s">
        <v>1583</v>
      </c>
    </row>
    <row r="371" customFormat="false" ht="67.5" hidden="false" customHeight="true" outlineLevel="0" collapsed="false">
      <c r="A371" s="112" t="n">
        <v>370</v>
      </c>
      <c r="B371" s="113" t="n">
        <v>0.7</v>
      </c>
      <c r="C371" s="114" t="s">
        <v>1828</v>
      </c>
      <c r="D371" s="115" t="s">
        <v>1829</v>
      </c>
      <c r="E371" s="116" t="s">
        <v>1830</v>
      </c>
      <c r="F371" s="117"/>
      <c r="G371" s="118" t="n">
        <v>0</v>
      </c>
      <c r="H371" s="117"/>
      <c r="I371" s="119"/>
      <c r="J371" s="119"/>
      <c r="K371" s="120" t="s">
        <v>1583</v>
      </c>
    </row>
    <row r="372" customFormat="false" ht="67.5" hidden="false" customHeight="true" outlineLevel="0" collapsed="false">
      <c r="A372" s="112" t="n">
        <v>371</v>
      </c>
      <c r="B372" s="113" t="n">
        <v>0.7</v>
      </c>
      <c r="C372" s="114" t="s">
        <v>1831</v>
      </c>
      <c r="D372" s="115" t="s">
        <v>1832</v>
      </c>
      <c r="E372" s="116" t="s">
        <v>1833</v>
      </c>
      <c r="F372" s="117"/>
      <c r="G372" s="118" t="n">
        <v>0</v>
      </c>
      <c r="H372" s="117"/>
      <c r="I372" s="119"/>
      <c r="J372" s="119"/>
      <c r="K372" s="120" t="s">
        <v>1583</v>
      </c>
    </row>
    <row r="373" customFormat="false" ht="67.5" hidden="false" customHeight="true" outlineLevel="0" collapsed="false">
      <c r="A373" s="112" t="n">
        <v>372</v>
      </c>
      <c r="B373" s="113" t="n">
        <v>0.8</v>
      </c>
      <c r="C373" s="114" t="s">
        <v>1834</v>
      </c>
      <c r="D373" s="115" t="s">
        <v>1835</v>
      </c>
      <c r="E373" s="116" t="s">
        <v>1836</v>
      </c>
      <c r="F373" s="117"/>
      <c r="G373" s="118" t="n">
        <v>0</v>
      </c>
      <c r="H373" s="117"/>
      <c r="I373" s="119"/>
      <c r="J373" s="119"/>
      <c r="K373" s="120" t="s">
        <v>1583</v>
      </c>
    </row>
    <row r="374" customFormat="false" ht="67.5" hidden="false" customHeight="true" outlineLevel="0" collapsed="false">
      <c r="A374" s="112" t="n">
        <v>373</v>
      </c>
      <c r="B374" s="113" t="n">
        <v>0.8</v>
      </c>
      <c r="C374" s="114" t="s">
        <v>1837</v>
      </c>
      <c r="D374" s="115" t="s">
        <v>1838</v>
      </c>
      <c r="E374" s="116" t="s">
        <v>1839</v>
      </c>
      <c r="F374" s="117"/>
      <c r="G374" s="118" t="n">
        <v>0</v>
      </c>
      <c r="H374" s="117"/>
      <c r="I374" s="119" t="n">
        <v>1</v>
      </c>
      <c r="J374" s="119"/>
      <c r="K374" s="120" t="s">
        <v>1583</v>
      </c>
    </row>
    <row r="375" customFormat="false" ht="67.5" hidden="false" customHeight="true" outlineLevel="0" collapsed="false">
      <c r="A375" s="112" t="n">
        <v>374</v>
      </c>
      <c r="B375" s="113" t="n">
        <v>0.8</v>
      </c>
      <c r="C375" s="114" t="s">
        <v>1840</v>
      </c>
      <c r="D375" s="115" t="s">
        <v>1841</v>
      </c>
      <c r="E375" s="116" t="s">
        <v>1842</v>
      </c>
      <c r="F375" s="117"/>
      <c r="G375" s="118" t="n">
        <v>0</v>
      </c>
      <c r="H375" s="117"/>
      <c r="I375" s="119" t="n">
        <v>1</v>
      </c>
      <c r="J375" s="119"/>
      <c r="K375" s="120" t="s">
        <v>1583</v>
      </c>
    </row>
    <row r="376" customFormat="false" ht="67.5" hidden="false" customHeight="true" outlineLevel="0" collapsed="false">
      <c r="A376" s="112" t="n">
        <v>375</v>
      </c>
      <c r="B376" s="113" t="n">
        <v>0.8</v>
      </c>
      <c r="C376" s="114" t="s">
        <v>1843</v>
      </c>
      <c r="D376" s="115" t="s">
        <v>1844</v>
      </c>
      <c r="E376" s="116" t="s">
        <v>1845</v>
      </c>
      <c r="F376" s="117"/>
      <c r="G376" s="118" t="n">
        <v>0</v>
      </c>
      <c r="H376" s="117"/>
      <c r="I376" s="119" t="n">
        <v>1</v>
      </c>
      <c r="J376" s="119"/>
      <c r="K376" s="120" t="s">
        <v>1583</v>
      </c>
    </row>
    <row r="377" customFormat="false" ht="67.5" hidden="false" customHeight="true" outlineLevel="0" collapsed="false">
      <c r="A377" s="112" t="n">
        <v>376</v>
      </c>
      <c r="B377" s="113" t="n">
        <v>0.8</v>
      </c>
      <c r="C377" s="114" t="s">
        <v>1846</v>
      </c>
      <c r="D377" s="115" t="s">
        <v>1847</v>
      </c>
      <c r="E377" s="116" t="s">
        <v>1631</v>
      </c>
      <c r="F377" s="117" t="n">
        <v>1</v>
      </c>
      <c r="G377" s="118" t="n">
        <v>0</v>
      </c>
      <c r="H377" s="117"/>
      <c r="I377" s="119" t="n">
        <v>1</v>
      </c>
      <c r="J377" s="119"/>
      <c r="K377" s="120" t="s">
        <v>1583</v>
      </c>
    </row>
    <row r="378" customFormat="false" ht="67.5" hidden="false" customHeight="true" outlineLevel="0" collapsed="false">
      <c r="A378" s="112" t="n">
        <v>377</v>
      </c>
      <c r="B378" s="113" t="n">
        <v>0.8</v>
      </c>
      <c r="C378" s="114" t="s">
        <v>1848</v>
      </c>
      <c r="D378" s="115" t="s">
        <v>1849</v>
      </c>
      <c r="E378" s="116" t="s">
        <v>1850</v>
      </c>
      <c r="F378" s="117"/>
      <c r="G378" s="118" t="n">
        <v>0</v>
      </c>
      <c r="H378" s="117"/>
      <c r="I378" s="119" t="n">
        <v>1</v>
      </c>
      <c r="J378" s="119"/>
      <c r="K378" s="120" t="s">
        <v>1583</v>
      </c>
    </row>
    <row r="379" customFormat="false" ht="67.5" hidden="false" customHeight="true" outlineLevel="0" collapsed="false">
      <c r="A379" s="112" t="n">
        <v>378</v>
      </c>
      <c r="B379" s="113" t="n">
        <v>0.8</v>
      </c>
      <c r="C379" s="114" t="s">
        <v>1851</v>
      </c>
      <c r="D379" s="115" t="s">
        <v>1852</v>
      </c>
      <c r="E379" s="116" t="s">
        <v>1853</v>
      </c>
      <c r="F379" s="117"/>
      <c r="G379" s="118" t="n">
        <v>0</v>
      </c>
      <c r="H379" s="117"/>
      <c r="I379" s="119" t="n">
        <v>1</v>
      </c>
      <c r="J379" s="119"/>
      <c r="K379" s="120" t="s">
        <v>1583</v>
      </c>
    </row>
    <row r="380" customFormat="false" ht="67.5" hidden="false" customHeight="true" outlineLevel="0" collapsed="false">
      <c r="A380" s="112" t="n">
        <v>379</v>
      </c>
      <c r="B380" s="113" t="n">
        <v>0.8</v>
      </c>
      <c r="C380" s="114" t="s">
        <v>1854</v>
      </c>
      <c r="D380" s="115" t="s">
        <v>1855</v>
      </c>
      <c r="E380" s="116" t="s">
        <v>1856</v>
      </c>
      <c r="F380" s="117"/>
      <c r="G380" s="118" t="n">
        <v>-0.1</v>
      </c>
      <c r="H380" s="117" t="s">
        <v>1857</v>
      </c>
      <c r="I380" s="119" t="n">
        <v>1</v>
      </c>
      <c r="J380" s="119"/>
      <c r="K380" s="120" t="s">
        <v>1583</v>
      </c>
    </row>
    <row r="381" customFormat="false" ht="67.5" hidden="false" customHeight="true" outlineLevel="0" collapsed="false">
      <c r="A381" s="112" t="n">
        <v>380</v>
      </c>
      <c r="B381" s="113" t="n">
        <v>0.7</v>
      </c>
      <c r="C381" s="114" t="s">
        <v>1858</v>
      </c>
      <c r="D381" s="115" t="s">
        <v>1859</v>
      </c>
      <c r="E381" s="116" t="s">
        <v>1860</v>
      </c>
      <c r="F381" s="117"/>
      <c r="G381" s="118"/>
      <c r="H381" s="117"/>
      <c r="I381" s="119" t="n">
        <v>1</v>
      </c>
      <c r="J381" s="119"/>
      <c r="K381" s="120" t="s">
        <v>1583</v>
      </c>
    </row>
    <row r="382" customFormat="false" ht="67.5" hidden="false" customHeight="true" outlineLevel="0" collapsed="false">
      <c r="A382" s="112" t="n">
        <v>381</v>
      </c>
      <c r="B382" s="113" t="n">
        <v>0.8</v>
      </c>
      <c r="C382" s="114" t="s">
        <v>1861</v>
      </c>
      <c r="D382" s="115" t="s">
        <v>1862</v>
      </c>
      <c r="E382" s="116" t="s">
        <v>1863</v>
      </c>
      <c r="F382" s="117"/>
      <c r="G382" s="118" t="n">
        <v>0</v>
      </c>
      <c r="H382" s="117"/>
      <c r="I382" s="119" t="n">
        <v>1</v>
      </c>
      <c r="J382" s="119"/>
      <c r="K382" s="120" t="s">
        <v>1583</v>
      </c>
    </row>
    <row r="383" customFormat="false" ht="67.5" hidden="false" customHeight="true" outlineLevel="0" collapsed="false">
      <c r="A383" s="112" t="n">
        <v>382</v>
      </c>
      <c r="B383" s="113" t="n">
        <v>0.8</v>
      </c>
      <c r="C383" s="114" t="s">
        <v>1864</v>
      </c>
      <c r="D383" s="115" t="s">
        <v>1865</v>
      </c>
      <c r="E383" s="116" t="s">
        <v>1866</v>
      </c>
      <c r="F383" s="117"/>
      <c r="G383" s="118" t="n">
        <v>0</v>
      </c>
      <c r="H383" s="117"/>
      <c r="I383" s="119" t="n">
        <v>1</v>
      </c>
      <c r="J383" s="119"/>
      <c r="K383" s="120" t="s">
        <v>1583</v>
      </c>
    </row>
    <row r="384" customFormat="false" ht="67.5" hidden="false" customHeight="true" outlineLevel="0" collapsed="false">
      <c r="A384" s="112" t="n">
        <v>383</v>
      </c>
      <c r="B384" s="113" t="n">
        <v>0.8</v>
      </c>
      <c r="C384" s="114" t="s">
        <v>1867</v>
      </c>
      <c r="D384" s="115" t="s">
        <v>1868</v>
      </c>
      <c r="E384" s="116" t="s">
        <v>1869</v>
      </c>
      <c r="F384" s="117"/>
      <c r="G384" s="118" t="n">
        <v>0</v>
      </c>
      <c r="H384" s="117"/>
      <c r="I384" s="119"/>
      <c r="J384" s="119"/>
      <c r="K384" s="120" t="s">
        <v>1583</v>
      </c>
    </row>
    <row r="385" customFormat="false" ht="67.5" hidden="false" customHeight="true" outlineLevel="0" collapsed="false">
      <c r="A385" s="112" t="n">
        <v>384</v>
      </c>
      <c r="B385" s="113" t="n">
        <v>0.8</v>
      </c>
      <c r="C385" s="114" t="s">
        <v>1870</v>
      </c>
      <c r="D385" s="115" t="s">
        <v>1871</v>
      </c>
      <c r="E385" s="116" t="s">
        <v>1872</v>
      </c>
      <c r="F385" s="117"/>
      <c r="G385" s="118" t="n">
        <v>0</v>
      </c>
      <c r="H385" s="117"/>
      <c r="I385" s="119"/>
      <c r="J385" s="119"/>
      <c r="K385" s="120" t="s">
        <v>1583</v>
      </c>
    </row>
    <row r="386" customFormat="false" ht="67.5" hidden="false" customHeight="true" outlineLevel="0" collapsed="false">
      <c r="A386" s="112" t="n">
        <v>385</v>
      </c>
      <c r="B386" s="113" t="n">
        <v>0.8</v>
      </c>
      <c r="C386" s="114" t="s">
        <v>1873</v>
      </c>
      <c r="D386" s="115" t="s">
        <v>1874</v>
      </c>
      <c r="E386" s="116" t="s">
        <v>1875</v>
      </c>
      <c r="F386" s="117"/>
      <c r="G386" s="118" t="n">
        <v>0</v>
      </c>
      <c r="H386" s="117"/>
      <c r="I386" s="119" t="n">
        <v>1</v>
      </c>
      <c r="J386" s="119"/>
      <c r="K386" s="120" t="s">
        <v>1583</v>
      </c>
    </row>
    <row r="387" customFormat="false" ht="67.5" hidden="false" customHeight="true" outlineLevel="0" collapsed="false">
      <c r="A387" s="112" t="n">
        <v>386</v>
      </c>
      <c r="B387" s="113" t="n">
        <v>0.8</v>
      </c>
      <c r="C387" s="114" t="s">
        <v>1876</v>
      </c>
      <c r="D387" s="115" t="s">
        <v>1877</v>
      </c>
      <c r="E387" s="116" t="s">
        <v>1878</v>
      </c>
      <c r="F387" s="117"/>
      <c r="G387" s="118" t="n">
        <v>0</v>
      </c>
      <c r="H387" s="117"/>
      <c r="I387" s="119"/>
      <c r="J387" s="119"/>
      <c r="K387" s="120" t="s">
        <v>1583</v>
      </c>
    </row>
    <row r="388" customFormat="false" ht="67.5" hidden="false" customHeight="true" outlineLevel="0" collapsed="false">
      <c r="A388" s="112" t="n">
        <v>387</v>
      </c>
      <c r="B388" s="113" t="n">
        <v>0.8</v>
      </c>
      <c r="C388" s="114" t="s">
        <v>1879</v>
      </c>
      <c r="D388" s="115" t="s">
        <v>1880</v>
      </c>
      <c r="E388" s="116" t="s">
        <v>1881</v>
      </c>
      <c r="F388" s="117"/>
      <c r="G388" s="118" t="n">
        <v>-0.1</v>
      </c>
      <c r="H388" s="117" t="s">
        <v>1857</v>
      </c>
      <c r="I388" s="119" t="n">
        <v>1</v>
      </c>
      <c r="J388" s="119"/>
      <c r="K388" s="120" t="s">
        <v>1583</v>
      </c>
    </row>
    <row r="389" customFormat="false" ht="67.5" hidden="false" customHeight="true" outlineLevel="0" collapsed="false">
      <c r="A389" s="112" t="n">
        <v>388</v>
      </c>
      <c r="B389" s="113" t="n">
        <v>0.7</v>
      </c>
      <c r="C389" s="114" t="s">
        <v>1882</v>
      </c>
      <c r="D389" s="115" t="s">
        <v>1883</v>
      </c>
      <c r="E389" s="116" t="s">
        <v>1884</v>
      </c>
      <c r="F389" s="117"/>
      <c r="G389" s="118"/>
      <c r="H389" s="117"/>
      <c r="I389" s="119" t="n">
        <v>1</v>
      </c>
      <c r="J389" s="119"/>
      <c r="K389" s="120" t="s">
        <v>1583</v>
      </c>
    </row>
    <row r="390" customFormat="false" ht="67.5" hidden="false" customHeight="true" outlineLevel="0" collapsed="false">
      <c r="A390" s="112" t="n">
        <v>389</v>
      </c>
      <c r="B390" s="113" t="n">
        <v>0.8</v>
      </c>
      <c r="C390" s="114" t="s">
        <v>1885</v>
      </c>
      <c r="D390" s="115" t="s">
        <v>1886</v>
      </c>
      <c r="E390" s="116" t="s">
        <v>1887</v>
      </c>
      <c r="F390" s="117"/>
      <c r="G390" s="118" t="n">
        <v>0</v>
      </c>
      <c r="H390" s="117"/>
      <c r="I390" s="119"/>
      <c r="J390" s="119"/>
      <c r="K390" s="120" t="s">
        <v>1583</v>
      </c>
    </row>
    <row r="391" customFormat="false" ht="67.5" hidden="false" customHeight="true" outlineLevel="0" collapsed="false">
      <c r="A391" s="112" t="n">
        <v>390</v>
      </c>
      <c r="B391" s="113" t="n">
        <v>0.8</v>
      </c>
      <c r="C391" s="114" t="s">
        <v>1888</v>
      </c>
      <c r="D391" s="115" t="s">
        <v>1889</v>
      </c>
      <c r="E391" s="116" t="s">
        <v>1890</v>
      </c>
      <c r="F391" s="117"/>
      <c r="G391" s="118" t="n">
        <v>0</v>
      </c>
      <c r="H391" s="117"/>
      <c r="I391" s="119" t="n">
        <v>1</v>
      </c>
      <c r="J391" s="119"/>
      <c r="K391" s="120" t="s">
        <v>1583</v>
      </c>
    </row>
    <row r="392" customFormat="false" ht="67.5" hidden="false" customHeight="true" outlineLevel="0" collapsed="false">
      <c r="A392" s="112" t="n">
        <v>391</v>
      </c>
      <c r="B392" s="113" t="n">
        <v>0.8</v>
      </c>
      <c r="C392" s="114" t="s">
        <v>1891</v>
      </c>
      <c r="D392" s="115" t="s">
        <v>1892</v>
      </c>
      <c r="E392" s="116" t="s">
        <v>1893</v>
      </c>
      <c r="F392" s="117"/>
      <c r="G392" s="118" t="n">
        <v>0</v>
      </c>
      <c r="H392" s="117"/>
      <c r="I392" s="119"/>
      <c r="J392" s="119"/>
      <c r="K392" s="120" t="s">
        <v>1583</v>
      </c>
    </row>
    <row r="393" customFormat="false" ht="67.5" hidden="false" customHeight="true" outlineLevel="0" collapsed="false">
      <c r="A393" s="112" t="n">
        <v>392</v>
      </c>
      <c r="B393" s="113" t="n">
        <v>0.8</v>
      </c>
      <c r="C393" s="114" t="s">
        <v>1894</v>
      </c>
      <c r="D393" s="115" t="s">
        <v>1895</v>
      </c>
      <c r="E393" s="116" t="s">
        <v>1896</v>
      </c>
      <c r="F393" s="117"/>
      <c r="G393" s="118" t="n">
        <v>0</v>
      </c>
      <c r="H393" s="117"/>
      <c r="I393" s="119"/>
      <c r="J393" s="119"/>
      <c r="K393" s="120" t="s">
        <v>1583</v>
      </c>
    </row>
    <row r="394" customFormat="false" ht="67.5" hidden="false" customHeight="true" outlineLevel="0" collapsed="false">
      <c r="A394" s="112" t="n">
        <v>393</v>
      </c>
      <c r="B394" s="113" t="n">
        <v>0.8</v>
      </c>
      <c r="C394" s="114" t="s">
        <v>1897</v>
      </c>
      <c r="D394" s="115" t="s">
        <v>1898</v>
      </c>
      <c r="E394" s="116" t="s">
        <v>1899</v>
      </c>
      <c r="F394" s="117"/>
      <c r="G394" s="118" t="n">
        <v>0</v>
      </c>
      <c r="H394" s="117"/>
      <c r="I394" s="119" t="n">
        <v>1</v>
      </c>
      <c r="J394" s="119"/>
      <c r="K394" s="120" t="s">
        <v>1583</v>
      </c>
    </row>
    <row r="395" customFormat="false" ht="67.5" hidden="false" customHeight="true" outlineLevel="0" collapsed="false">
      <c r="A395" s="112" t="n">
        <v>394</v>
      </c>
      <c r="B395" s="113" t="n">
        <v>0.8</v>
      </c>
      <c r="C395" s="114" t="s">
        <v>1900</v>
      </c>
      <c r="D395" s="115" t="s">
        <v>1901</v>
      </c>
      <c r="E395" s="116" t="s">
        <v>1902</v>
      </c>
      <c r="F395" s="117"/>
      <c r="G395" s="118"/>
      <c r="H395" s="117"/>
      <c r="I395" s="119" t="n">
        <v>1</v>
      </c>
      <c r="J395" s="119"/>
      <c r="K395" s="120" t="s">
        <v>1583</v>
      </c>
    </row>
    <row r="396" customFormat="false" ht="67.5" hidden="false" customHeight="true" outlineLevel="0" collapsed="false">
      <c r="A396" s="112" t="n">
        <v>395</v>
      </c>
      <c r="B396" s="113" t="n">
        <v>0.9</v>
      </c>
      <c r="C396" s="114" t="s">
        <v>1903</v>
      </c>
      <c r="D396" s="115" t="s">
        <v>1904</v>
      </c>
      <c r="E396" s="116" t="s">
        <v>1905</v>
      </c>
      <c r="F396" s="117"/>
      <c r="G396" s="118" t="n">
        <v>0</v>
      </c>
      <c r="H396" s="117"/>
      <c r="I396" s="119" t="n">
        <v>1</v>
      </c>
      <c r="J396" s="119"/>
      <c r="K396" s="120" t="s">
        <v>1583</v>
      </c>
    </row>
    <row r="397" customFormat="false" ht="67.5" hidden="false" customHeight="true" outlineLevel="0" collapsed="false">
      <c r="A397" s="112" t="n">
        <v>396</v>
      </c>
      <c r="B397" s="113" t="n">
        <v>0.9</v>
      </c>
      <c r="C397" s="114" t="s">
        <v>1906</v>
      </c>
      <c r="D397" s="115" t="s">
        <v>1907</v>
      </c>
      <c r="E397" s="116" t="s">
        <v>1908</v>
      </c>
      <c r="F397" s="117"/>
      <c r="G397" s="118" t="n">
        <v>0</v>
      </c>
      <c r="H397" s="117"/>
      <c r="I397" s="119" t="n">
        <v>1</v>
      </c>
      <c r="J397" s="119"/>
      <c r="K397" s="120" t="s">
        <v>1583</v>
      </c>
    </row>
    <row r="398" customFormat="false" ht="67.5" hidden="false" customHeight="true" outlineLevel="0" collapsed="false">
      <c r="A398" s="112" t="n">
        <v>397</v>
      </c>
      <c r="B398" s="113" t="n">
        <v>0.9</v>
      </c>
      <c r="C398" s="114" t="s">
        <v>1909</v>
      </c>
      <c r="D398" s="115" t="s">
        <v>1910</v>
      </c>
      <c r="E398" s="116" t="s">
        <v>1911</v>
      </c>
      <c r="F398" s="117"/>
      <c r="G398" s="118" t="n">
        <v>0</v>
      </c>
      <c r="H398" s="117"/>
      <c r="I398" s="119" t="n">
        <v>1</v>
      </c>
      <c r="J398" s="119"/>
      <c r="K398" s="120" t="s">
        <v>1583</v>
      </c>
    </row>
    <row r="399" customFormat="false" ht="67.5" hidden="false" customHeight="true" outlineLevel="0" collapsed="false">
      <c r="A399" s="112" t="n">
        <v>398</v>
      </c>
      <c r="B399" s="113" t="n">
        <v>0.9</v>
      </c>
      <c r="C399" s="114" t="s">
        <v>1912</v>
      </c>
      <c r="D399" s="115" t="s">
        <v>1913</v>
      </c>
      <c r="E399" s="116" t="s">
        <v>1914</v>
      </c>
      <c r="F399" s="117"/>
      <c r="G399" s="118" t="n">
        <v>0</v>
      </c>
      <c r="H399" s="117"/>
      <c r="I399" s="119"/>
      <c r="J399" s="119"/>
      <c r="K399" s="120" t="s">
        <v>1583</v>
      </c>
    </row>
    <row r="400" customFormat="false" ht="67.5" hidden="false" customHeight="true" outlineLevel="0" collapsed="false">
      <c r="A400" s="112" t="n">
        <v>399</v>
      </c>
      <c r="B400" s="113" t="n">
        <v>0.9</v>
      </c>
      <c r="C400" s="114" t="s">
        <v>1915</v>
      </c>
      <c r="D400" s="115" t="s">
        <v>1916</v>
      </c>
      <c r="E400" s="116" t="s">
        <v>1917</v>
      </c>
      <c r="F400" s="117"/>
      <c r="G400" s="118" t="n">
        <v>0</v>
      </c>
      <c r="H400" s="117"/>
      <c r="I400" s="119" t="n">
        <v>1</v>
      </c>
      <c r="J400" s="119"/>
      <c r="K400" s="120" t="s">
        <v>1583</v>
      </c>
    </row>
    <row r="401" customFormat="false" ht="67.5" hidden="false" customHeight="true" outlineLevel="0" collapsed="false">
      <c r="A401" s="112" t="n">
        <v>400</v>
      </c>
      <c r="B401" s="113" t="n">
        <v>0.9</v>
      </c>
      <c r="C401" s="114" t="s">
        <v>1918</v>
      </c>
      <c r="D401" s="115" t="s">
        <v>1919</v>
      </c>
      <c r="E401" s="116" t="s">
        <v>1920</v>
      </c>
      <c r="F401" s="117"/>
      <c r="G401" s="118" t="n">
        <v>0</v>
      </c>
      <c r="H401" s="117"/>
      <c r="I401" s="119" t="n">
        <v>1</v>
      </c>
      <c r="J401" s="119"/>
      <c r="K401" s="120" t="s">
        <v>1583</v>
      </c>
    </row>
    <row r="402" customFormat="false" ht="67.5" hidden="false" customHeight="true" outlineLevel="0" collapsed="false">
      <c r="A402" s="112" t="n">
        <v>401</v>
      </c>
      <c r="B402" s="113" t="n">
        <v>0.9</v>
      </c>
      <c r="C402" s="114" t="s">
        <v>1921</v>
      </c>
      <c r="D402" s="115" t="s">
        <v>1922</v>
      </c>
      <c r="E402" s="116" t="s">
        <v>1923</v>
      </c>
      <c r="F402" s="117"/>
      <c r="G402" s="118" t="n">
        <v>0</v>
      </c>
      <c r="H402" s="117"/>
      <c r="I402" s="119"/>
      <c r="J402" s="119"/>
      <c r="K402" s="120" t="s">
        <v>1583</v>
      </c>
    </row>
    <row r="403" customFormat="false" ht="67.5" hidden="false" customHeight="true" outlineLevel="0" collapsed="false">
      <c r="A403" s="112" t="n">
        <v>402</v>
      </c>
      <c r="B403" s="113" t="n">
        <v>0.9</v>
      </c>
      <c r="C403" s="114" t="s">
        <v>1924</v>
      </c>
      <c r="D403" s="115" t="s">
        <v>1925</v>
      </c>
      <c r="E403" s="116" t="s">
        <v>1926</v>
      </c>
      <c r="F403" s="117"/>
      <c r="G403" s="118" t="n">
        <v>0</v>
      </c>
      <c r="H403" s="117"/>
      <c r="I403" s="119" t="n">
        <v>1</v>
      </c>
      <c r="J403" s="119"/>
      <c r="K403" s="120" t="s">
        <v>1583</v>
      </c>
    </row>
    <row r="404" customFormat="false" ht="67.5" hidden="false" customHeight="true" outlineLevel="0" collapsed="false">
      <c r="A404" s="112" t="n">
        <v>403</v>
      </c>
      <c r="B404" s="113" t="n">
        <v>0.9</v>
      </c>
      <c r="C404" s="114" t="s">
        <v>1927</v>
      </c>
      <c r="D404" s="115" t="s">
        <v>1928</v>
      </c>
      <c r="E404" s="116" t="s">
        <v>1929</v>
      </c>
      <c r="F404" s="117"/>
      <c r="G404" s="118" t="n">
        <v>0</v>
      </c>
      <c r="H404" s="117"/>
      <c r="I404" s="119" t="n">
        <v>1</v>
      </c>
      <c r="J404" s="119"/>
      <c r="K404" s="120" t="s">
        <v>1583</v>
      </c>
    </row>
    <row r="405" customFormat="false" ht="67.5" hidden="false" customHeight="true" outlineLevel="0" collapsed="false">
      <c r="A405" s="112" t="n">
        <v>404</v>
      </c>
      <c r="B405" s="113" t="n">
        <v>0.9</v>
      </c>
      <c r="C405" s="114" t="s">
        <v>1930</v>
      </c>
      <c r="D405" s="115" t="s">
        <v>1931</v>
      </c>
      <c r="E405" s="116" t="s">
        <v>1932</v>
      </c>
      <c r="F405" s="117"/>
      <c r="G405" s="118" t="n">
        <v>0</v>
      </c>
      <c r="H405" s="117"/>
      <c r="I405" s="119" t="n">
        <v>1</v>
      </c>
      <c r="J405" s="119"/>
      <c r="K405" s="120" t="s">
        <v>1583</v>
      </c>
    </row>
    <row r="406" customFormat="false" ht="67.5" hidden="false" customHeight="true" outlineLevel="0" collapsed="false">
      <c r="A406" s="112" t="n">
        <v>405</v>
      </c>
      <c r="B406" s="113" t="n">
        <v>0.9</v>
      </c>
      <c r="C406" s="114" t="s">
        <v>1933</v>
      </c>
      <c r="D406" s="115" t="s">
        <v>1934</v>
      </c>
      <c r="E406" s="116" t="s">
        <v>1935</v>
      </c>
      <c r="F406" s="117"/>
      <c r="G406" s="118" t="n">
        <v>0</v>
      </c>
      <c r="H406" s="117"/>
      <c r="I406" s="119" t="n">
        <v>1</v>
      </c>
      <c r="J406" s="119"/>
      <c r="K406" s="120" t="s">
        <v>1583</v>
      </c>
    </row>
    <row r="407" customFormat="false" ht="67.5" hidden="false" customHeight="true" outlineLevel="0" collapsed="false">
      <c r="A407" s="112" t="n">
        <v>406</v>
      </c>
      <c r="B407" s="113" t="n">
        <v>0.9</v>
      </c>
      <c r="C407" s="114" t="s">
        <v>1936</v>
      </c>
      <c r="D407" s="115" t="s">
        <v>1937</v>
      </c>
      <c r="E407" s="116" t="s">
        <v>1938</v>
      </c>
      <c r="F407" s="117"/>
      <c r="G407" s="118" t="n">
        <v>0</v>
      </c>
      <c r="H407" s="117"/>
      <c r="I407" s="119" t="n">
        <v>1</v>
      </c>
      <c r="J407" s="119"/>
      <c r="K407" s="120" t="s">
        <v>1583</v>
      </c>
    </row>
    <row r="408" customFormat="false" ht="67.5" hidden="false" customHeight="true" outlineLevel="0" collapsed="false">
      <c r="A408" s="112" t="n">
        <v>407</v>
      </c>
      <c r="B408" s="113" t="n">
        <v>0.9</v>
      </c>
      <c r="C408" s="114" t="s">
        <v>1939</v>
      </c>
      <c r="D408" s="115" t="s">
        <v>1940</v>
      </c>
      <c r="E408" s="116" t="s">
        <v>1941</v>
      </c>
      <c r="F408" s="117"/>
      <c r="G408" s="118" t="n">
        <v>0</v>
      </c>
      <c r="H408" s="117"/>
      <c r="I408" s="119" t="n">
        <v>1</v>
      </c>
      <c r="J408" s="119"/>
      <c r="K408" s="120" t="s">
        <v>1583</v>
      </c>
    </row>
    <row r="409" customFormat="false" ht="67.5" hidden="false" customHeight="true" outlineLevel="0" collapsed="false">
      <c r="A409" s="112" t="n">
        <v>408</v>
      </c>
      <c r="B409" s="113" t="n">
        <v>0.9</v>
      </c>
      <c r="C409" s="114" t="s">
        <v>1942</v>
      </c>
      <c r="D409" s="115" t="s">
        <v>1943</v>
      </c>
      <c r="E409" s="116" t="s">
        <v>1944</v>
      </c>
      <c r="F409" s="117"/>
      <c r="G409" s="118" t="n">
        <v>0</v>
      </c>
      <c r="H409" s="117"/>
      <c r="I409" s="119" t="n">
        <v>1</v>
      </c>
      <c r="J409" s="119"/>
      <c r="K409" s="120" t="s">
        <v>1583</v>
      </c>
    </row>
    <row r="410" customFormat="false" ht="67.5" hidden="false" customHeight="true" outlineLevel="0" collapsed="false">
      <c r="A410" s="112" t="n">
        <v>409</v>
      </c>
      <c r="B410" s="113" t="n">
        <v>0.9</v>
      </c>
      <c r="C410" s="114" t="s">
        <v>1945</v>
      </c>
      <c r="D410" s="115" t="s">
        <v>1946</v>
      </c>
      <c r="E410" s="116" t="s">
        <v>1947</v>
      </c>
      <c r="F410" s="117"/>
      <c r="G410" s="118" t="n">
        <v>0</v>
      </c>
      <c r="H410" s="117"/>
      <c r="I410" s="119" t="n">
        <v>1</v>
      </c>
      <c r="J410" s="119"/>
      <c r="K410" s="120" t="s">
        <v>1583</v>
      </c>
    </row>
    <row r="411" customFormat="false" ht="67.5" hidden="false" customHeight="true" outlineLevel="0" collapsed="false">
      <c r="A411" s="112" t="n">
        <v>410</v>
      </c>
      <c r="B411" s="113" t="n">
        <v>0.9</v>
      </c>
      <c r="C411" s="114" t="s">
        <v>1948</v>
      </c>
      <c r="D411" s="115" t="s">
        <v>1949</v>
      </c>
      <c r="E411" s="116" t="s">
        <v>1950</v>
      </c>
      <c r="F411" s="117"/>
      <c r="G411" s="118" t="n">
        <v>0</v>
      </c>
      <c r="H411" s="117"/>
      <c r="I411" s="119" t="n">
        <v>1</v>
      </c>
      <c r="J411" s="119"/>
      <c r="K411" s="120" t="s">
        <v>1583</v>
      </c>
    </row>
    <row r="412" customFormat="false" ht="67.5" hidden="false" customHeight="true" outlineLevel="0" collapsed="false">
      <c r="A412" s="112" t="n">
        <v>411</v>
      </c>
      <c r="B412" s="113" t="n">
        <v>0.9</v>
      </c>
      <c r="C412" s="114" t="s">
        <v>1951</v>
      </c>
      <c r="D412" s="115" t="s">
        <v>1952</v>
      </c>
      <c r="E412" s="116" t="s">
        <v>1953</v>
      </c>
      <c r="F412" s="117"/>
      <c r="G412" s="118" t="n">
        <v>0</v>
      </c>
      <c r="H412" s="117"/>
      <c r="I412" s="119" t="n">
        <v>1</v>
      </c>
      <c r="J412" s="119"/>
      <c r="K412" s="120" t="s">
        <v>1583</v>
      </c>
    </row>
    <row r="413" customFormat="false" ht="67.5" hidden="false" customHeight="true" outlineLevel="0" collapsed="false">
      <c r="A413" s="112" t="n">
        <v>412</v>
      </c>
      <c r="B413" s="113" t="n">
        <v>0.9</v>
      </c>
      <c r="C413" s="114" t="s">
        <v>1954</v>
      </c>
      <c r="D413" s="115" t="s">
        <v>1955</v>
      </c>
      <c r="E413" s="116" t="s">
        <v>1956</v>
      </c>
      <c r="F413" s="117"/>
      <c r="G413" s="118" t="n">
        <v>0</v>
      </c>
      <c r="H413" s="117"/>
      <c r="I413" s="119" t="n">
        <v>1</v>
      </c>
      <c r="J413" s="119"/>
      <c r="K413" s="120" t="s">
        <v>1583</v>
      </c>
    </row>
    <row r="414" customFormat="false" ht="67.5" hidden="false" customHeight="true" outlineLevel="0" collapsed="false">
      <c r="A414" s="112" t="n">
        <v>413</v>
      </c>
      <c r="B414" s="113" t="n">
        <v>0.9</v>
      </c>
      <c r="C414" s="114" t="s">
        <v>1957</v>
      </c>
      <c r="D414" s="115" t="s">
        <v>1958</v>
      </c>
      <c r="E414" s="116" t="s">
        <v>1959</v>
      </c>
      <c r="F414" s="117"/>
      <c r="G414" s="118" t="n">
        <v>0</v>
      </c>
      <c r="H414" s="117"/>
      <c r="I414" s="119"/>
      <c r="J414" s="119"/>
      <c r="K414" s="120" t="s">
        <v>1583</v>
      </c>
    </row>
    <row r="415" customFormat="false" ht="67.5" hidden="false" customHeight="true" outlineLevel="0" collapsed="false">
      <c r="A415" s="112" t="n">
        <v>414</v>
      </c>
      <c r="B415" s="113" t="n">
        <v>0.9</v>
      </c>
      <c r="C415" s="114" t="s">
        <v>1960</v>
      </c>
      <c r="D415" s="115" t="s">
        <v>1961</v>
      </c>
      <c r="E415" s="116" t="s">
        <v>1962</v>
      </c>
      <c r="F415" s="117"/>
      <c r="G415" s="118" t="n">
        <v>0</v>
      </c>
      <c r="H415" s="117"/>
      <c r="I415" s="119"/>
      <c r="J415" s="119"/>
      <c r="K415" s="120" t="s">
        <v>1583</v>
      </c>
    </row>
    <row r="416" customFormat="false" ht="67.5" hidden="false" customHeight="true" outlineLevel="0" collapsed="false">
      <c r="A416" s="112" t="n">
        <v>415</v>
      </c>
      <c r="B416" s="113" t="n">
        <v>0.9</v>
      </c>
      <c r="C416" s="114" t="s">
        <v>1963</v>
      </c>
      <c r="D416" s="115" t="s">
        <v>1964</v>
      </c>
      <c r="E416" s="116" t="s">
        <v>1965</v>
      </c>
      <c r="F416" s="117"/>
      <c r="G416" s="118" t="n">
        <v>0</v>
      </c>
      <c r="H416" s="117"/>
      <c r="I416" s="119"/>
      <c r="J416" s="119"/>
      <c r="K416" s="120" t="s">
        <v>1583</v>
      </c>
    </row>
    <row r="417" customFormat="false" ht="67.5" hidden="false" customHeight="true" outlineLevel="0" collapsed="false">
      <c r="A417" s="112" t="n">
        <v>416</v>
      </c>
      <c r="B417" s="113" t="n">
        <v>0.9</v>
      </c>
      <c r="C417" s="114" t="s">
        <v>1966</v>
      </c>
      <c r="D417" s="115" t="s">
        <v>1967</v>
      </c>
      <c r="E417" s="116" t="s">
        <v>1968</v>
      </c>
      <c r="F417" s="117"/>
      <c r="G417" s="118" t="n">
        <v>0</v>
      </c>
      <c r="H417" s="117"/>
      <c r="I417" s="119" t="n">
        <v>1</v>
      </c>
      <c r="J417" s="119"/>
      <c r="K417" s="120" t="s">
        <v>1583</v>
      </c>
    </row>
    <row r="418" customFormat="false" ht="67.5" hidden="false" customHeight="true" outlineLevel="0" collapsed="false">
      <c r="A418" s="112" t="n">
        <v>417</v>
      </c>
      <c r="B418" s="113" t="n">
        <v>0.9</v>
      </c>
      <c r="C418" s="114" t="s">
        <v>1969</v>
      </c>
      <c r="D418" s="115" t="s">
        <v>1970</v>
      </c>
      <c r="E418" s="116" t="s">
        <v>1971</v>
      </c>
      <c r="F418" s="117"/>
      <c r="G418" s="118" t="n">
        <v>0</v>
      </c>
      <c r="H418" s="117"/>
      <c r="I418" s="119"/>
      <c r="J418" s="119"/>
      <c r="K418" s="120" t="s">
        <v>1583</v>
      </c>
    </row>
    <row r="419" customFormat="false" ht="67.5" hidden="false" customHeight="true" outlineLevel="0" collapsed="false">
      <c r="A419" s="112" t="n">
        <v>418</v>
      </c>
      <c r="B419" s="113" t="n">
        <v>0.9</v>
      </c>
      <c r="C419" s="114" t="s">
        <v>1972</v>
      </c>
      <c r="D419" s="115" t="s">
        <v>1973</v>
      </c>
      <c r="E419" s="116" t="s">
        <v>1974</v>
      </c>
      <c r="F419" s="117"/>
      <c r="G419" s="118" t="n">
        <v>0</v>
      </c>
      <c r="H419" s="117"/>
      <c r="I419" s="119"/>
      <c r="J419" s="119"/>
      <c r="K419" s="120" t="s">
        <v>1583</v>
      </c>
    </row>
    <row r="420" customFormat="false" ht="67.5" hidden="false" customHeight="true" outlineLevel="0" collapsed="false">
      <c r="A420" s="112" t="n">
        <v>419</v>
      </c>
      <c r="B420" s="113" t="n">
        <v>0.9</v>
      </c>
      <c r="C420" s="114" t="s">
        <v>1975</v>
      </c>
      <c r="D420" s="115" t="s">
        <v>1976</v>
      </c>
      <c r="E420" s="116" t="s">
        <v>1977</v>
      </c>
      <c r="F420" s="117"/>
      <c r="G420" s="118" t="n">
        <v>0</v>
      </c>
      <c r="H420" s="117"/>
      <c r="I420" s="119"/>
      <c r="J420" s="119"/>
      <c r="K420" s="120" t="s">
        <v>1583</v>
      </c>
    </row>
    <row r="421" customFormat="false" ht="67.5" hidden="false" customHeight="true" outlineLevel="0" collapsed="false">
      <c r="A421" s="112" t="n">
        <v>420</v>
      </c>
      <c r="B421" s="113" t="n">
        <v>0.9</v>
      </c>
      <c r="C421" s="114" t="s">
        <v>1978</v>
      </c>
      <c r="D421" s="115" t="s">
        <v>1979</v>
      </c>
      <c r="E421" s="116" t="s">
        <v>1980</v>
      </c>
      <c r="F421" s="117"/>
      <c r="G421" s="118" t="n">
        <v>0</v>
      </c>
      <c r="H421" s="117"/>
      <c r="I421" s="119"/>
      <c r="J421" s="119"/>
      <c r="K421" s="120" t="s">
        <v>1583</v>
      </c>
    </row>
    <row r="422" customFormat="false" ht="67.5" hidden="false" customHeight="true" outlineLevel="0" collapsed="false">
      <c r="A422" s="112" t="n">
        <v>421</v>
      </c>
      <c r="B422" s="113" t="n">
        <v>0.9</v>
      </c>
      <c r="C422" s="114" t="s">
        <v>1981</v>
      </c>
      <c r="D422" s="115" t="s">
        <v>1982</v>
      </c>
      <c r="E422" s="116" t="s">
        <v>1983</v>
      </c>
      <c r="F422" s="117"/>
      <c r="G422" s="118" t="n">
        <v>0</v>
      </c>
      <c r="H422" s="117"/>
      <c r="I422" s="119"/>
      <c r="J422" s="119"/>
      <c r="K422" s="120" t="s">
        <v>1583</v>
      </c>
    </row>
    <row r="423" customFormat="false" ht="67.5" hidden="false" customHeight="true" outlineLevel="0" collapsed="false">
      <c r="A423" s="112" t="n">
        <v>422</v>
      </c>
      <c r="B423" s="113" t="n">
        <v>0.9</v>
      </c>
      <c r="C423" s="114" t="s">
        <v>1984</v>
      </c>
      <c r="D423" s="115" t="s">
        <v>1985</v>
      </c>
      <c r="E423" s="116" t="s">
        <v>1986</v>
      </c>
      <c r="F423" s="117"/>
      <c r="G423" s="118" t="n">
        <v>0.1</v>
      </c>
      <c r="H423" s="117" t="s">
        <v>1987</v>
      </c>
      <c r="I423" s="119"/>
      <c r="J423" s="119"/>
      <c r="K423" s="120" t="s">
        <v>1583</v>
      </c>
    </row>
    <row r="424" customFormat="false" ht="67.5" hidden="false" customHeight="true" outlineLevel="0" collapsed="false">
      <c r="A424" s="112" t="n">
        <v>423</v>
      </c>
      <c r="B424" s="113" t="n">
        <v>1</v>
      </c>
      <c r="C424" s="114" t="s">
        <v>1988</v>
      </c>
      <c r="D424" s="115" t="s">
        <v>1989</v>
      </c>
      <c r="E424" s="116" t="s">
        <v>1990</v>
      </c>
      <c r="F424" s="117"/>
      <c r="G424" s="118" t="n">
        <v>0</v>
      </c>
      <c r="H424" s="117"/>
      <c r="I424" s="119"/>
      <c r="J424" s="119"/>
      <c r="K424" s="120" t="s">
        <v>1583</v>
      </c>
    </row>
    <row r="425" customFormat="false" ht="67.5" hidden="false" customHeight="true" outlineLevel="0" collapsed="false">
      <c r="A425" s="112" t="n">
        <v>424</v>
      </c>
      <c r="B425" s="113" t="n">
        <v>0.9</v>
      </c>
      <c r="C425" s="114" t="s">
        <v>1991</v>
      </c>
      <c r="D425" s="115" t="s">
        <v>1992</v>
      </c>
      <c r="E425" s="116" t="s">
        <v>1993</v>
      </c>
      <c r="F425" s="117"/>
      <c r="G425" s="118" t="n">
        <v>0</v>
      </c>
      <c r="H425" s="117"/>
      <c r="I425" s="119"/>
      <c r="J425" s="119"/>
      <c r="K425" s="120" t="s">
        <v>1583</v>
      </c>
    </row>
    <row r="426" customFormat="false" ht="67.5" hidden="false" customHeight="true" outlineLevel="0" collapsed="false">
      <c r="A426" s="112" t="n">
        <v>425</v>
      </c>
      <c r="B426" s="113" t="n">
        <v>0.9</v>
      </c>
      <c r="C426" s="114" t="s">
        <v>1994</v>
      </c>
      <c r="D426" s="115" t="s">
        <v>1995</v>
      </c>
      <c r="E426" s="116" t="s">
        <v>1996</v>
      </c>
      <c r="F426" s="117"/>
      <c r="G426" s="118" t="n">
        <v>0</v>
      </c>
      <c r="H426" s="117"/>
      <c r="I426" s="119" t="n">
        <v>1</v>
      </c>
      <c r="J426" s="119"/>
      <c r="K426" s="120" t="s">
        <v>1583</v>
      </c>
    </row>
    <row r="427" customFormat="false" ht="67.5" hidden="false" customHeight="true" outlineLevel="0" collapsed="false">
      <c r="A427" s="112" t="n">
        <v>426</v>
      </c>
      <c r="B427" s="113" t="n">
        <v>0.9</v>
      </c>
      <c r="C427" s="114" t="s">
        <v>1997</v>
      </c>
      <c r="D427" s="115" t="s">
        <v>1998</v>
      </c>
      <c r="E427" s="116" t="s">
        <v>1999</v>
      </c>
      <c r="F427" s="117"/>
      <c r="G427" s="118" t="n">
        <v>0</v>
      </c>
      <c r="H427" s="117"/>
      <c r="I427" s="119" t="n">
        <v>1</v>
      </c>
      <c r="J427" s="119"/>
      <c r="K427" s="120" t="s">
        <v>1583</v>
      </c>
    </row>
    <row r="428" customFormat="false" ht="67.5" hidden="false" customHeight="true" outlineLevel="0" collapsed="false">
      <c r="A428" s="112" t="n">
        <v>427</v>
      </c>
      <c r="B428" s="113" t="n">
        <v>0.9</v>
      </c>
      <c r="C428" s="114" t="s">
        <v>2000</v>
      </c>
      <c r="D428" s="115" t="s">
        <v>2001</v>
      </c>
      <c r="E428" s="116" t="s">
        <v>2002</v>
      </c>
      <c r="F428" s="117"/>
      <c r="G428" s="118" t="n">
        <v>0</v>
      </c>
      <c r="H428" s="117"/>
      <c r="I428" s="119" t="n">
        <v>1</v>
      </c>
      <c r="J428" s="119"/>
      <c r="K428" s="120" t="s">
        <v>1583</v>
      </c>
    </row>
    <row r="429" customFormat="false" ht="67.5" hidden="false" customHeight="true" outlineLevel="0" collapsed="false">
      <c r="A429" s="112" t="n">
        <v>428</v>
      </c>
      <c r="B429" s="113" t="n">
        <v>1</v>
      </c>
      <c r="C429" s="114" t="s">
        <v>2003</v>
      </c>
      <c r="D429" s="115" t="s">
        <v>2004</v>
      </c>
      <c r="E429" s="116" t="s">
        <v>2005</v>
      </c>
      <c r="F429" s="117"/>
      <c r="G429" s="118" t="n">
        <v>0</v>
      </c>
      <c r="H429" s="117"/>
      <c r="I429" s="119" t="n">
        <v>1</v>
      </c>
      <c r="J429" s="119"/>
      <c r="K429" s="120" t="s">
        <v>1583</v>
      </c>
    </row>
    <row r="430" customFormat="false" ht="67.5" hidden="false" customHeight="true" outlineLevel="0" collapsed="false">
      <c r="A430" s="112" t="n">
        <v>429</v>
      </c>
      <c r="B430" s="113" t="n">
        <v>1</v>
      </c>
      <c r="C430" s="114" t="s">
        <v>2006</v>
      </c>
      <c r="D430" s="115" t="s">
        <v>2007</v>
      </c>
      <c r="E430" s="116" t="s">
        <v>2008</v>
      </c>
      <c r="F430" s="117"/>
      <c r="G430" s="118" t="n">
        <v>0</v>
      </c>
      <c r="H430" s="117"/>
      <c r="I430" s="119" t="n">
        <v>1</v>
      </c>
      <c r="J430" s="119"/>
      <c r="K430" s="120" t="s">
        <v>1583</v>
      </c>
    </row>
    <row r="431" customFormat="false" ht="67.5" hidden="false" customHeight="true" outlineLevel="0" collapsed="false">
      <c r="A431" s="112" t="n">
        <v>430</v>
      </c>
      <c r="B431" s="113" t="n">
        <v>1</v>
      </c>
      <c r="C431" s="114" t="s">
        <v>2009</v>
      </c>
      <c r="D431" s="115" t="s">
        <v>2010</v>
      </c>
      <c r="E431" s="116" t="s">
        <v>2011</v>
      </c>
      <c r="F431" s="117"/>
      <c r="G431" s="118" t="n">
        <v>0</v>
      </c>
      <c r="H431" s="117"/>
      <c r="I431" s="119" t="n">
        <v>1</v>
      </c>
      <c r="J431" s="119"/>
      <c r="K431" s="120" t="s">
        <v>1583</v>
      </c>
    </row>
    <row r="432" customFormat="false" ht="67.5" hidden="false" customHeight="true" outlineLevel="0" collapsed="false">
      <c r="A432" s="112" t="n">
        <v>431</v>
      </c>
      <c r="B432" s="113" t="n">
        <v>0.9</v>
      </c>
      <c r="C432" s="114" t="s">
        <v>2012</v>
      </c>
      <c r="D432" s="115" t="s">
        <v>2013</v>
      </c>
      <c r="E432" s="116" t="s">
        <v>2011</v>
      </c>
      <c r="F432" s="117"/>
      <c r="G432" s="118" t="n">
        <v>-0.1</v>
      </c>
      <c r="H432" s="117" t="s">
        <v>2014</v>
      </c>
      <c r="I432" s="119" t="n">
        <v>1</v>
      </c>
      <c r="J432" s="119"/>
      <c r="K432" s="120" t="s">
        <v>1583</v>
      </c>
    </row>
    <row r="433" customFormat="false" ht="67.5" hidden="false" customHeight="true" outlineLevel="0" collapsed="false">
      <c r="A433" s="112" t="n">
        <v>432</v>
      </c>
      <c r="B433" s="113" t="n">
        <v>1</v>
      </c>
      <c r="C433" s="114" t="s">
        <v>2015</v>
      </c>
      <c r="D433" s="115" t="s">
        <v>2016</v>
      </c>
      <c r="E433" s="116" t="s">
        <v>2017</v>
      </c>
      <c r="F433" s="117"/>
      <c r="G433" s="118" t="n">
        <v>0</v>
      </c>
      <c r="H433" s="117"/>
      <c r="I433" s="119"/>
      <c r="J433" s="119"/>
      <c r="K433" s="120" t="s">
        <v>1583</v>
      </c>
    </row>
    <row r="434" customFormat="false" ht="67.5" hidden="false" customHeight="true" outlineLevel="0" collapsed="false">
      <c r="A434" s="112" t="n">
        <v>433</v>
      </c>
      <c r="B434" s="113" t="n">
        <v>1</v>
      </c>
      <c r="C434" s="114" t="s">
        <v>2018</v>
      </c>
      <c r="D434" s="115" t="s">
        <v>2019</v>
      </c>
      <c r="E434" s="116" t="s">
        <v>2020</v>
      </c>
      <c r="F434" s="117"/>
      <c r="G434" s="118" t="n">
        <v>0</v>
      </c>
      <c r="H434" s="117"/>
      <c r="I434" s="119" t="n">
        <v>1</v>
      </c>
      <c r="J434" s="119"/>
      <c r="K434" s="120" t="s">
        <v>1583</v>
      </c>
    </row>
    <row r="435" customFormat="false" ht="67.5" hidden="false" customHeight="true" outlineLevel="0" collapsed="false">
      <c r="A435" s="112" t="n">
        <v>434</v>
      </c>
      <c r="B435" s="113" t="n">
        <v>1</v>
      </c>
      <c r="C435" s="114" t="s">
        <v>2021</v>
      </c>
      <c r="D435" s="115" t="s">
        <v>2022</v>
      </c>
      <c r="E435" s="116" t="s">
        <v>2023</v>
      </c>
      <c r="F435" s="117"/>
      <c r="G435" s="118" t="n">
        <v>0</v>
      </c>
      <c r="H435" s="117"/>
      <c r="I435" s="119" t="n">
        <v>1</v>
      </c>
      <c r="J435" s="119"/>
      <c r="K435" s="120" t="s">
        <v>1583</v>
      </c>
    </row>
    <row r="436" customFormat="false" ht="67.5" hidden="false" customHeight="true" outlineLevel="0" collapsed="false">
      <c r="A436" s="112" t="n">
        <v>435</v>
      </c>
      <c r="B436" s="113" t="n">
        <v>1</v>
      </c>
      <c r="C436" s="114" t="s">
        <v>2024</v>
      </c>
      <c r="D436" s="115" t="s">
        <v>2025</v>
      </c>
      <c r="E436" s="116" t="s">
        <v>1769</v>
      </c>
      <c r="F436" s="117"/>
      <c r="G436" s="118" t="n">
        <v>0</v>
      </c>
      <c r="H436" s="117"/>
      <c r="I436" s="119" t="n">
        <v>1</v>
      </c>
      <c r="J436" s="119"/>
      <c r="K436" s="120" t="s">
        <v>1583</v>
      </c>
    </row>
    <row r="437" customFormat="false" ht="67.5" hidden="false" customHeight="true" outlineLevel="0" collapsed="false">
      <c r="A437" s="112" t="n">
        <v>436</v>
      </c>
      <c r="B437" s="113" t="n">
        <v>1</v>
      </c>
      <c r="C437" s="114" t="s">
        <v>2026</v>
      </c>
      <c r="D437" s="115" t="s">
        <v>2027</v>
      </c>
      <c r="E437" s="116" t="s">
        <v>2028</v>
      </c>
      <c r="F437" s="117"/>
      <c r="G437" s="118" t="n">
        <v>0</v>
      </c>
      <c r="H437" s="117"/>
      <c r="I437" s="119" t="n">
        <v>1</v>
      </c>
      <c r="J437" s="119"/>
      <c r="K437" s="120" t="s">
        <v>1583</v>
      </c>
    </row>
    <row r="438" customFormat="false" ht="67.5" hidden="false" customHeight="true" outlineLevel="0" collapsed="false">
      <c r="A438" s="112" t="n">
        <v>437</v>
      </c>
      <c r="B438" s="113" t="n">
        <v>1</v>
      </c>
      <c r="C438" s="114" t="s">
        <v>2029</v>
      </c>
      <c r="D438" s="115" t="s">
        <v>2030</v>
      </c>
      <c r="E438" s="116" t="s">
        <v>1769</v>
      </c>
      <c r="F438" s="117"/>
      <c r="G438" s="118" t="n">
        <v>0</v>
      </c>
      <c r="H438" s="117"/>
      <c r="I438" s="119" t="n">
        <v>1</v>
      </c>
      <c r="J438" s="119"/>
      <c r="K438" s="120" t="s">
        <v>1583</v>
      </c>
    </row>
    <row r="439" customFormat="false" ht="67.5" hidden="false" customHeight="true" outlineLevel="0" collapsed="false">
      <c r="A439" s="112" t="n">
        <v>438</v>
      </c>
      <c r="B439" s="113" t="n">
        <v>1</v>
      </c>
      <c r="C439" s="114" t="s">
        <v>2031</v>
      </c>
      <c r="D439" s="115" t="s">
        <v>2032</v>
      </c>
      <c r="E439" s="116" t="s">
        <v>1769</v>
      </c>
      <c r="F439" s="117"/>
      <c r="G439" s="118" t="n">
        <v>0</v>
      </c>
      <c r="H439" s="117"/>
      <c r="I439" s="119" t="n">
        <v>1</v>
      </c>
      <c r="J439" s="119"/>
      <c r="K439" s="120" t="s">
        <v>1583</v>
      </c>
    </row>
    <row r="440" customFormat="false" ht="67.5" hidden="false" customHeight="true" outlineLevel="0" collapsed="false">
      <c r="A440" s="112" t="n">
        <v>439</v>
      </c>
      <c r="B440" s="113" t="n">
        <v>1</v>
      </c>
      <c r="C440" s="114" t="s">
        <v>2033</v>
      </c>
      <c r="D440" s="115" t="s">
        <v>2034</v>
      </c>
      <c r="E440" s="116" t="s">
        <v>2035</v>
      </c>
      <c r="F440" s="117"/>
      <c r="G440" s="118" t="n">
        <v>0</v>
      </c>
      <c r="H440" s="117"/>
      <c r="I440" s="119" t="n">
        <v>1</v>
      </c>
      <c r="J440" s="119"/>
      <c r="K440" s="120" t="s">
        <v>1583</v>
      </c>
    </row>
    <row r="441" customFormat="false" ht="67.5" hidden="false" customHeight="true" outlineLevel="0" collapsed="false">
      <c r="A441" s="112" t="n">
        <v>440</v>
      </c>
      <c r="B441" s="113" t="n">
        <v>1</v>
      </c>
      <c r="C441" s="114" t="s">
        <v>2036</v>
      </c>
      <c r="D441" s="115" t="s">
        <v>2037</v>
      </c>
      <c r="E441" s="116" t="s">
        <v>2038</v>
      </c>
      <c r="F441" s="117"/>
      <c r="G441" s="118" t="n">
        <v>0</v>
      </c>
      <c r="H441" s="117"/>
      <c r="I441" s="119" t="n">
        <v>1</v>
      </c>
      <c r="J441" s="119"/>
      <c r="K441" s="120" t="s">
        <v>1583</v>
      </c>
    </row>
    <row r="442" customFormat="false" ht="67.5" hidden="false" customHeight="true" outlineLevel="0" collapsed="false">
      <c r="A442" s="112" t="n">
        <v>441</v>
      </c>
      <c r="B442" s="113" t="n">
        <v>1</v>
      </c>
      <c r="C442" s="114" t="s">
        <v>2039</v>
      </c>
      <c r="D442" s="115" t="s">
        <v>2040</v>
      </c>
      <c r="E442" s="116" t="s">
        <v>2041</v>
      </c>
      <c r="F442" s="117"/>
      <c r="G442" s="118" t="n">
        <v>0</v>
      </c>
      <c r="H442" s="117"/>
      <c r="I442" s="119" t="n">
        <v>1</v>
      </c>
      <c r="J442" s="119"/>
      <c r="K442" s="120" t="s">
        <v>1583</v>
      </c>
    </row>
    <row r="443" customFormat="false" ht="67.5" hidden="false" customHeight="true" outlineLevel="0" collapsed="false">
      <c r="A443" s="112" t="n">
        <v>442</v>
      </c>
      <c r="B443" s="113" t="n">
        <v>1</v>
      </c>
      <c r="C443" s="114" t="s">
        <v>2042</v>
      </c>
      <c r="D443" s="115" t="s">
        <v>2043</v>
      </c>
      <c r="E443" s="116" t="s">
        <v>2044</v>
      </c>
      <c r="F443" s="117"/>
      <c r="G443" s="118"/>
      <c r="H443" s="117"/>
      <c r="I443" s="119"/>
      <c r="J443" s="119"/>
      <c r="K443" s="120" t="s">
        <v>1583</v>
      </c>
    </row>
    <row r="444" customFormat="false" ht="67.5" hidden="false" customHeight="true" outlineLevel="0" collapsed="false">
      <c r="A444" s="112" t="n">
        <v>443</v>
      </c>
      <c r="B444" s="113" t="n">
        <v>1</v>
      </c>
      <c r="C444" s="114" t="s">
        <v>2045</v>
      </c>
      <c r="D444" s="115" t="s">
        <v>2046</v>
      </c>
      <c r="E444" s="116" t="s">
        <v>1947</v>
      </c>
      <c r="F444" s="117"/>
      <c r="G444" s="118" t="n">
        <v>0</v>
      </c>
      <c r="H444" s="117"/>
      <c r="I444" s="119" t="n">
        <v>1</v>
      </c>
      <c r="J444" s="119"/>
      <c r="K444" s="120" t="s">
        <v>1583</v>
      </c>
    </row>
    <row r="445" customFormat="false" ht="67.5" hidden="false" customHeight="true" outlineLevel="0" collapsed="false">
      <c r="A445" s="112" t="n">
        <v>444</v>
      </c>
      <c r="B445" s="113" t="n">
        <v>1</v>
      </c>
      <c r="C445" s="114" t="s">
        <v>2047</v>
      </c>
      <c r="D445" s="115" t="s">
        <v>2048</v>
      </c>
      <c r="E445" s="116" t="s">
        <v>2049</v>
      </c>
      <c r="F445" s="117"/>
      <c r="G445" s="118" t="n">
        <v>0</v>
      </c>
      <c r="H445" s="117"/>
      <c r="I445" s="119" t="n">
        <v>1</v>
      </c>
      <c r="J445" s="119"/>
      <c r="K445" s="120" t="s">
        <v>1583</v>
      </c>
    </row>
    <row r="446" customFormat="false" ht="67.5" hidden="false" customHeight="true" outlineLevel="0" collapsed="false">
      <c r="A446" s="112" t="n">
        <v>445</v>
      </c>
      <c r="B446" s="113" t="n">
        <v>1</v>
      </c>
      <c r="C446" s="114" t="s">
        <v>2050</v>
      </c>
      <c r="D446" s="115" t="s">
        <v>2051</v>
      </c>
      <c r="E446" s="116" t="s">
        <v>2052</v>
      </c>
      <c r="F446" s="117"/>
      <c r="G446" s="118" t="n">
        <v>0</v>
      </c>
      <c r="H446" s="117"/>
      <c r="I446" s="119" t="n">
        <v>1</v>
      </c>
      <c r="J446" s="119"/>
      <c r="K446" s="120" t="s">
        <v>1583</v>
      </c>
    </row>
    <row r="447" customFormat="false" ht="67.5" hidden="false" customHeight="true" outlineLevel="0" collapsed="false">
      <c r="A447" s="112" t="n">
        <v>446</v>
      </c>
      <c r="B447" s="113" t="n">
        <v>1</v>
      </c>
      <c r="C447" s="114" t="s">
        <v>2053</v>
      </c>
      <c r="D447" s="115" t="s">
        <v>2054</v>
      </c>
      <c r="E447" s="116" t="s">
        <v>2055</v>
      </c>
      <c r="F447" s="117"/>
      <c r="G447" s="118" t="n">
        <v>0</v>
      </c>
      <c r="H447" s="117"/>
      <c r="I447" s="119" t="n">
        <v>1</v>
      </c>
      <c r="J447" s="119"/>
      <c r="K447" s="120" t="s">
        <v>1583</v>
      </c>
    </row>
    <row r="448" customFormat="false" ht="67.5" hidden="false" customHeight="true" outlineLevel="0" collapsed="false">
      <c r="A448" s="112" t="n">
        <v>447</v>
      </c>
      <c r="B448" s="113" t="n">
        <v>1</v>
      </c>
      <c r="C448" s="114" t="s">
        <v>2056</v>
      </c>
      <c r="D448" s="115" t="s">
        <v>2057</v>
      </c>
      <c r="E448" s="116" t="s">
        <v>2058</v>
      </c>
      <c r="F448" s="117"/>
      <c r="G448" s="118" t="n">
        <v>-0.1</v>
      </c>
      <c r="H448" s="117" t="s">
        <v>2059</v>
      </c>
      <c r="I448" s="119" t="n">
        <v>1</v>
      </c>
      <c r="J448" s="119"/>
      <c r="K448" s="120" t="s">
        <v>1583</v>
      </c>
    </row>
    <row r="449" customFormat="false" ht="67.5" hidden="false" customHeight="true" outlineLevel="0" collapsed="false">
      <c r="A449" s="112" t="n">
        <v>448</v>
      </c>
      <c r="B449" s="113" t="n">
        <v>0.9</v>
      </c>
      <c r="C449" s="114" t="s">
        <v>2060</v>
      </c>
      <c r="D449" s="115" t="s">
        <v>2061</v>
      </c>
      <c r="E449" s="116" t="s">
        <v>2062</v>
      </c>
      <c r="F449" s="117"/>
      <c r="G449" s="118" t="n">
        <v>0</v>
      </c>
      <c r="H449" s="117"/>
      <c r="I449" s="119" t="n">
        <v>1</v>
      </c>
      <c r="J449" s="119"/>
      <c r="K449" s="120" t="s">
        <v>1583</v>
      </c>
    </row>
    <row r="450" customFormat="false" ht="67.5" hidden="false" customHeight="true" outlineLevel="0" collapsed="false">
      <c r="A450" s="112" t="n">
        <v>449</v>
      </c>
      <c r="B450" s="113" t="n">
        <v>1</v>
      </c>
      <c r="C450" s="114" t="s">
        <v>2063</v>
      </c>
      <c r="D450" s="115" t="s">
        <v>2064</v>
      </c>
      <c r="E450" s="116" t="s">
        <v>2065</v>
      </c>
      <c r="F450" s="117"/>
      <c r="G450" s="118" t="n">
        <v>0</v>
      </c>
      <c r="H450" s="117"/>
      <c r="I450" s="119" t="n">
        <v>1</v>
      </c>
      <c r="J450" s="119"/>
      <c r="K450" s="120" t="s">
        <v>1583</v>
      </c>
    </row>
    <row r="451" customFormat="false" ht="67.5" hidden="false" customHeight="true" outlineLevel="0" collapsed="false">
      <c r="A451" s="112" t="n">
        <v>450</v>
      </c>
      <c r="B451" s="113" t="n">
        <v>1</v>
      </c>
      <c r="C451" s="114" t="s">
        <v>2066</v>
      </c>
      <c r="D451" s="115" t="s">
        <v>2067</v>
      </c>
      <c r="E451" s="116" t="s">
        <v>2068</v>
      </c>
      <c r="F451" s="117"/>
      <c r="G451" s="118" t="n">
        <v>0</v>
      </c>
      <c r="H451" s="117"/>
      <c r="I451" s="119" t="n">
        <v>1</v>
      </c>
      <c r="J451" s="119"/>
      <c r="K451" s="120" t="s">
        <v>1583</v>
      </c>
    </row>
    <row r="452" customFormat="false" ht="67.5" hidden="false" customHeight="true" outlineLevel="0" collapsed="false">
      <c r="A452" s="112" t="n">
        <v>451</v>
      </c>
      <c r="B452" s="113" t="n">
        <v>1</v>
      </c>
      <c r="C452" s="114" t="s">
        <v>2069</v>
      </c>
      <c r="D452" s="115" t="s">
        <v>2070</v>
      </c>
      <c r="E452" s="116" t="s">
        <v>2071</v>
      </c>
      <c r="F452" s="117"/>
      <c r="G452" s="118" t="n">
        <v>0</v>
      </c>
      <c r="H452" s="117"/>
      <c r="I452" s="119"/>
      <c r="J452" s="119"/>
      <c r="K452" s="120" t="s">
        <v>1583</v>
      </c>
    </row>
    <row r="453" customFormat="false" ht="67.5" hidden="false" customHeight="true" outlineLevel="0" collapsed="false">
      <c r="A453" s="112" t="n">
        <v>452</v>
      </c>
      <c r="B453" s="113" t="n">
        <v>1</v>
      </c>
      <c r="C453" s="114" t="s">
        <v>2072</v>
      </c>
      <c r="D453" s="115" t="s">
        <v>2073</v>
      </c>
      <c r="E453" s="116" t="s">
        <v>2074</v>
      </c>
      <c r="F453" s="117"/>
      <c r="G453" s="118" t="n">
        <v>0</v>
      </c>
      <c r="H453" s="117"/>
      <c r="I453" s="119"/>
      <c r="J453" s="119"/>
      <c r="K453" s="120" t="s">
        <v>1583</v>
      </c>
    </row>
    <row r="454" customFormat="false" ht="67.5" hidden="false" customHeight="true" outlineLevel="0" collapsed="false">
      <c r="A454" s="112" t="n">
        <v>453</v>
      </c>
      <c r="B454" s="113" t="n">
        <v>1</v>
      </c>
      <c r="C454" s="114" t="s">
        <v>2075</v>
      </c>
      <c r="D454" s="115" t="s">
        <v>2076</v>
      </c>
      <c r="E454" s="116" t="s">
        <v>2077</v>
      </c>
      <c r="F454" s="117"/>
      <c r="G454" s="118" t="n">
        <v>0</v>
      </c>
      <c r="H454" s="117"/>
      <c r="I454" s="119" t="n">
        <v>1</v>
      </c>
      <c r="J454" s="119"/>
      <c r="K454" s="120" t="s">
        <v>1583</v>
      </c>
    </row>
    <row r="455" customFormat="false" ht="67.5" hidden="false" customHeight="true" outlineLevel="0" collapsed="false">
      <c r="A455" s="112" t="n">
        <v>454</v>
      </c>
      <c r="B455" s="113" t="n">
        <v>1</v>
      </c>
      <c r="C455" s="114" t="s">
        <v>2078</v>
      </c>
      <c r="D455" s="115" t="s">
        <v>2079</v>
      </c>
      <c r="E455" s="116" t="s">
        <v>2080</v>
      </c>
      <c r="F455" s="117"/>
      <c r="G455" s="118" t="n">
        <v>0</v>
      </c>
      <c r="H455" s="117"/>
      <c r="I455" s="119"/>
      <c r="J455" s="119"/>
      <c r="K455" s="120" t="s">
        <v>1583</v>
      </c>
    </row>
    <row r="456" customFormat="false" ht="67.5" hidden="false" customHeight="true" outlineLevel="0" collapsed="false">
      <c r="A456" s="112" t="n">
        <v>455</v>
      </c>
      <c r="B456" s="113" t="n">
        <v>1</v>
      </c>
      <c r="C456" s="114" t="s">
        <v>2081</v>
      </c>
      <c r="D456" s="115" t="s">
        <v>2082</v>
      </c>
      <c r="E456" s="116" t="s">
        <v>2083</v>
      </c>
      <c r="F456" s="117"/>
      <c r="G456" s="118" t="n">
        <v>-0.1</v>
      </c>
      <c r="H456" s="117" t="s">
        <v>1857</v>
      </c>
      <c r="I456" s="119" t="n">
        <v>1</v>
      </c>
      <c r="J456" s="119"/>
      <c r="K456" s="120" t="s">
        <v>1583</v>
      </c>
    </row>
    <row r="457" customFormat="false" ht="67.5" hidden="false" customHeight="true" outlineLevel="0" collapsed="false">
      <c r="A457" s="112" t="n">
        <v>456</v>
      </c>
      <c r="B457" s="113" t="n">
        <v>0.9</v>
      </c>
      <c r="C457" s="114" t="s">
        <v>2084</v>
      </c>
      <c r="D457" s="115" t="s">
        <v>2085</v>
      </c>
      <c r="E457" s="116" t="s">
        <v>2086</v>
      </c>
      <c r="F457" s="117"/>
      <c r="G457" s="118"/>
      <c r="H457" s="117"/>
      <c r="I457" s="119" t="n">
        <v>1</v>
      </c>
      <c r="J457" s="119"/>
      <c r="K457" s="120" t="s">
        <v>1583</v>
      </c>
    </row>
    <row r="458" customFormat="false" ht="67.5" hidden="false" customHeight="true" outlineLevel="0" collapsed="false">
      <c r="A458" s="112" t="n">
        <v>457</v>
      </c>
      <c r="B458" s="113" t="n">
        <v>1</v>
      </c>
      <c r="C458" s="114" t="s">
        <v>2087</v>
      </c>
      <c r="D458" s="115" t="s">
        <v>2088</v>
      </c>
      <c r="E458" s="116" t="s">
        <v>2089</v>
      </c>
      <c r="F458" s="117"/>
      <c r="G458" s="118" t="n">
        <v>0</v>
      </c>
      <c r="H458" s="117"/>
      <c r="I458" s="119" t="n">
        <v>1</v>
      </c>
      <c r="J458" s="119"/>
      <c r="K458" s="120" t="s">
        <v>1583</v>
      </c>
    </row>
    <row r="459" customFormat="false" ht="67.5" hidden="false" customHeight="true" outlineLevel="0" collapsed="false">
      <c r="A459" s="112" t="n">
        <v>458</v>
      </c>
      <c r="B459" s="113" t="n">
        <v>1</v>
      </c>
      <c r="C459" s="114" t="s">
        <v>2090</v>
      </c>
      <c r="D459" s="115" t="s">
        <v>2091</v>
      </c>
      <c r="E459" s="116" t="s">
        <v>2092</v>
      </c>
      <c r="F459" s="117"/>
      <c r="G459" s="118" t="n">
        <v>0</v>
      </c>
      <c r="H459" s="117"/>
      <c r="I459" s="119"/>
      <c r="J459" s="119"/>
      <c r="K459" s="120" t="s">
        <v>1583</v>
      </c>
    </row>
    <row r="460" customFormat="false" ht="67.5" hidden="false" customHeight="true" outlineLevel="0" collapsed="false">
      <c r="A460" s="112" t="n">
        <v>459</v>
      </c>
      <c r="B460" s="113" t="n">
        <v>1</v>
      </c>
      <c r="C460" s="114" t="s">
        <v>2093</v>
      </c>
      <c r="D460" s="121" t="s">
        <v>2094</v>
      </c>
      <c r="E460" s="116" t="s">
        <v>2095</v>
      </c>
      <c r="F460" s="117"/>
      <c r="G460" s="118" t="n">
        <v>0</v>
      </c>
      <c r="H460" s="117"/>
      <c r="I460" s="119" t="n">
        <v>1</v>
      </c>
      <c r="J460" s="119"/>
      <c r="K460" s="120" t="s">
        <v>1583</v>
      </c>
    </row>
    <row r="461" customFormat="false" ht="67.5" hidden="false" customHeight="true" outlineLevel="0" collapsed="false">
      <c r="A461" s="112" t="n">
        <v>460</v>
      </c>
      <c r="B461" s="113" t="n">
        <v>1</v>
      </c>
      <c r="C461" s="114" t="s">
        <v>2096</v>
      </c>
      <c r="D461" s="115" t="s">
        <v>2097</v>
      </c>
      <c r="E461" s="116" t="s">
        <v>2098</v>
      </c>
      <c r="F461" s="117"/>
      <c r="G461" s="118"/>
      <c r="H461" s="117"/>
      <c r="I461" s="119"/>
      <c r="J461" s="119"/>
      <c r="K461" s="120" t="s">
        <v>1583</v>
      </c>
    </row>
    <row r="462" customFormat="false" ht="67.5" hidden="false" customHeight="true" outlineLevel="0" collapsed="false">
      <c r="A462" s="112" t="n">
        <v>461</v>
      </c>
      <c r="B462" s="113" t="n">
        <v>1</v>
      </c>
      <c r="C462" s="114" t="s">
        <v>2099</v>
      </c>
      <c r="D462" s="115" t="s">
        <v>2100</v>
      </c>
      <c r="E462" s="116" t="s">
        <v>2101</v>
      </c>
      <c r="F462" s="117"/>
      <c r="G462" s="118" t="n">
        <v>0</v>
      </c>
      <c r="H462" s="117"/>
      <c r="I462" s="119"/>
      <c r="J462" s="119"/>
      <c r="K462" s="120" t="s">
        <v>1583</v>
      </c>
    </row>
    <row r="463" customFormat="false" ht="67.5" hidden="false" customHeight="true" outlineLevel="0" collapsed="false">
      <c r="A463" s="112" t="n">
        <v>462</v>
      </c>
      <c r="B463" s="113" t="n">
        <v>1</v>
      </c>
      <c r="C463" s="114" t="s">
        <v>2102</v>
      </c>
      <c r="D463" s="115" t="s">
        <v>2103</v>
      </c>
      <c r="E463" s="116" t="s">
        <v>2104</v>
      </c>
      <c r="F463" s="117"/>
      <c r="G463" s="118" t="n">
        <v>0</v>
      </c>
      <c r="H463" s="117"/>
      <c r="I463" s="119"/>
      <c r="J463" s="119"/>
      <c r="K463" s="120" t="s">
        <v>1583</v>
      </c>
    </row>
    <row r="464" customFormat="false" ht="67.5" hidden="false" customHeight="true" outlineLevel="0" collapsed="false">
      <c r="A464" s="112" t="n">
        <v>463</v>
      </c>
      <c r="B464" s="113" t="n">
        <v>1</v>
      </c>
      <c r="C464" s="114" t="s">
        <v>2105</v>
      </c>
      <c r="D464" s="115" t="s">
        <v>2106</v>
      </c>
      <c r="E464" s="116" t="s">
        <v>2107</v>
      </c>
      <c r="F464" s="117"/>
      <c r="G464" s="118" t="n">
        <v>0</v>
      </c>
      <c r="H464" s="117"/>
      <c r="I464" s="119" t="n">
        <v>1</v>
      </c>
      <c r="J464" s="119"/>
      <c r="K464" s="120" t="s">
        <v>1583</v>
      </c>
    </row>
    <row r="465" customFormat="false" ht="67.5" hidden="false" customHeight="true" outlineLevel="0" collapsed="false">
      <c r="A465" s="112" t="n">
        <v>464</v>
      </c>
      <c r="B465" s="113" t="n">
        <v>1</v>
      </c>
      <c r="C465" s="114" t="s">
        <v>2108</v>
      </c>
      <c r="D465" s="115" t="s">
        <v>2109</v>
      </c>
      <c r="E465" s="116" t="s">
        <v>2110</v>
      </c>
      <c r="F465" s="117"/>
      <c r="G465" s="118" t="n">
        <v>-0.1</v>
      </c>
      <c r="H465" s="117" t="s">
        <v>2014</v>
      </c>
      <c r="I465" s="119" t="n">
        <v>1</v>
      </c>
      <c r="J465" s="119"/>
      <c r="K465" s="120" t="s">
        <v>1583</v>
      </c>
    </row>
    <row r="466" customFormat="false" ht="67.5" hidden="false" customHeight="true" outlineLevel="0" collapsed="false">
      <c r="A466" s="112" t="n">
        <v>465</v>
      </c>
      <c r="B466" s="113" t="n">
        <v>0.9</v>
      </c>
      <c r="C466" s="114" t="s">
        <v>2111</v>
      </c>
      <c r="D466" s="115" t="s">
        <v>2112</v>
      </c>
      <c r="E466" s="116" t="s">
        <v>2113</v>
      </c>
      <c r="F466" s="117"/>
      <c r="G466" s="118" t="n">
        <v>0</v>
      </c>
      <c r="H466" s="117"/>
      <c r="I466" s="119" t="n">
        <v>1</v>
      </c>
      <c r="J466" s="119"/>
      <c r="K466" s="120" t="s">
        <v>1583</v>
      </c>
    </row>
    <row r="467" customFormat="false" ht="67.5" hidden="false" customHeight="true" outlineLevel="0" collapsed="false">
      <c r="A467" s="112" t="n">
        <v>466</v>
      </c>
      <c r="B467" s="113" t="n">
        <v>1</v>
      </c>
      <c r="C467" s="114" t="s">
        <v>2114</v>
      </c>
      <c r="D467" s="115" t="s">
        <v>2115</v>
      </c>
      <c r="E467" s="116" t="s">
        <v>2116</v>
      </c>
      <c r="F467" s="117"/>
      <c r="G467" s="118" t="n">
        <v>0</v>
      </c>
      <c r="H467" s="117"/>
      <c r="I467" s="119"/>
      <c r="J467" s="119"/>
      <c r="K467" s="120" t="s">
        <v>1583</v>
      </c>
    </row>
    <row r="468" customFormat="false" ht="67.5" hidden="false" customHeight="true" outlineLevel="0" collapsed="false">
      <c r="A468" s="112" t="n">
        <v>467</v>
      </c>
      <c r="B468" s="113" t="n">
        <v>1</v>
      </c>
      <c r="C468" s="114" t="s">
        <v>2117</v>
      </c>
      <c r="D468" s="115" t="s">
        <v>2118</v>
      </c>
      <c r="E468" s="116" t="s">
        <v>2119</v>
      </c>
      <c r="F468" s="117"/>
      <c r="G468" s="118" t="n">
        <v>0</v>
      </c>
      <c r="H468" s="117"/>
      <c r="I468" s="119" t="n">
        <v>1</v>
      </c>
      <c r="J468" s="119"/>
      <c r="K468" s="120" t="s">
        <v>1583</v>
      </c>
    </row>
    <row r="469" customFormat="false" ht="67.5" hidden="false" customHeight="true" outlineLevel="0" collapsed="false">
      <c r="A469" s="112" t="n">
        <v>468</v>
      </c>
      <c r="B469" s="113" t="n">
        <v>0.1</v>
      </c>
      <c r="C469" s="114" t="s">
        <v>2120</v>
      </c>
      <c r="D469" s="115" t="s">
        <v>2121</v>
      </c>
      <c r="E469" s="116" t="s">
        <v>2122</v>
      </c>
      <c r="F469" s="117"/>
      <c r="G469" s="118" t="n">
        <v>0</v>
      </c>
      <c r="H469" s="117"/>
      <c r="I469" s="119"/>
      <c r="J469" s="119"/>
      <c r="K469" s="120" t="s">
        <v>2123</v>
      </c>
    </row>
    <row r="470" customFormat="false" ht="67.5" hidden="false" customHeight="true" outlineLevel="0" collapsed="false">
      <c r="A470" s="112" t="n">
        <v>469</v>
      </c>
      <c r="B470" s="113" t="n">
        <v>0.1</v>
      </c>
      <c r="C470" s="114" t="s">
        <v>2124</v>
      </c>
      <c r="D470" s="115" t="s">
        <v>2125</v>
      </c>
      <c r="E470" s="116" t="s">
        <v>2126</v>
      </c>
      <c r="F470" s="117"/>
      <c r="G470" s="118" t="n">
        <v>0</v>
      </c>
      <c r="H470" s="117"/>
      <c r="I470" s="119"/>
      <c r="J470" s="119"/>
      <c r="K470" s="120" t="s">
        <v>2123</v>
      </c>
    </row>
    <row r="471" customFormat="false" ht="67.5" hidden="false" customHeight="true" outlineLevel="0" collapsed="false">
      <c r="A471" s="112" t="n">
        <v>470</v>
      </c>
      <c r="B471" s="113" t="n">
        <v>0.1</v>
      </c>
      <c r="C471" s="114" t="s">
        <v>2127</v>
      </c>
      <c r="D471" s="115" t="s">
        <v>2128</v>
      </c>
      <c r="E471" s="116" t="s">
        <v>2129</v>
      </c>
      <c r="F471" s="117"/>
      <c r="G471" s="118" t="n">
        <v>0</v>
      </c>
      <c r="H471" s="117"/>
      <c r="I471" s="119"/>
      <c r="J471" s="119"/>
      <c r="K471" s="120" t="s">
        <v>2123</v>
      </c>
    </row>
    <row r="472" customFormat="false" ht="67.5" hidden="false" customHeight="true" outlineLevel="0" collapsed="false">
      <c r="A472" s="112" t="n">
        <v>471</v>
      </c>
      <c r="B472" s="113" t="n">
        <v>0.1</v>
      </c>
      <c r="C472" s="114" t="s">
        <v>2130</v>
      </c>
      <c r="D472" s="115" t="s">
        <v>2131</v>
      </c>
      <c r="E472" s="116" t="s">
        <v>2132</v>
      </c>
      <c r="F472" s="117"/>
      <c r="G472" s="118" t="n">
        <v>0</v>
      </c>
      <c r="H472" s="117"/>
      <c r="I472" s="119"/>
      <c r="J472" s="119"/>
      <c r="K472" s="120" t="s">
        <v>2123</v>
      </c>
    </row>
    <row r="473" customFormat="false" ht="67.5" hidden="false" customHeight="true" outlineLevel="0" collapsed="false">
      <c r="A473" s="112" t="n">
        <v>472</v>
      </c>
      <c r="B473" s="113" t="n">
        <v>0.2</v>
      </c>
      <c r="C473" s="114" t="s">
        <v>2133</v>
      </c>
      <c r="D473" s="115" t="s">
        <v>2134</v>
      </c>
      <c r="E473" s="116" t="s">
        <v>2135</v>
      </c>
      <c r="F473" s="117"/>
      <c r="G473" s="118" t="n">
        <v>0</v>
      </c>
      <c r="H473" s="117"/>
      <c r="I473" s="119"/>
      <c r="J473" s="119"/>
      <c r="K473" s="120" t="s">
        <v>2123</v>
      </c>
    </row>
    <row r="474" customFormat="false" ht="67.5" hidden="false" customHeight="true" outlineLevel="0" collapsed="false">
      <c r="A474" s="112" t="n">
        <v>473</v>
      </c>
      <c r="B474" s="113" t="n">
        <v>0.2</v>
      </c>
      <c r="C474" s="114" t="s">
        <v>2136</v>
      </c>
      <c r="D474" s="115" t="s">
        <v>2137</v>
      </c>
      <c r="E474" s="116" t="s">
        <v>2138</v>
      </c>
      <c r="F474" s="117"/>
      <c r="G474" s="118" t="n">
        <v>0</v>
      </c>
      <c r="H474" s="117"/>
      <c r="I474" s="119"/>
      <c r="J474" s="119"/>
      <c r="K474" s="120" t="s">
        <v>2123</v>
      </c>
    </row>
    <row r="475" customFormat="false" ht="67.5" hidden="false" customHeight="true" outlineLevel="0" collapsed="false">
      <c r="A475" s="112" t="n">
        <v>474</v>
      </c>
      <c r="B475" s="113" t="n">
        <v>0.2</v>
      </c>
      <c r="C475" s="114" t="s">
        <v>2139</v>
      </c>
      <c r="D475" s="115" t="s">
        <v>2140</v>
      </c>
      <c r="E475" s="116" t="s">
        <v>2141</v>
      </c>
      <c r="F475" s="117"/>
      <c r="G475" s="118" t="n">
        <v>0</v>
      </c>
      <c r="H475" s="117"/>
      <c r="I475" s="119"/>
      <c r="J475" s="119"/>
      <c r="K475" s="120" t="s">
        <v>2123</v>
      </c>
    </row>
    <row r="476" customFormat="false" ht="67.5" hidden="false" customHeight="true" outlineLevel="0" collapsed="false">
      <c r="A476" s="112" t="n">
        <v>475</v>
      </c>
      <c r="B476" s="113" t="n">
        <v>0.2</v>
      </c>
      <c r="C476" s="114" t="s">
        <v>2142</v>
      </c>
      <c r="D476" s="115" t="s">
        <v>2143</v>
      </c>
      <c r="E476" s="116" t="s">
        <v>2144</v>
      </c>
      <c r="F476" s="117"/>
      <c r="G476" s="118" t="n">
        <v>0</v>
      </c>
      <c r="H476" s="117"/>
      <c r="I476" s="119"/>
      <c r="J476" s="119"/>
      <c r="K476" s="120" t="s">
        <v>2123</v>
      </c>
    </row>
    <row r="477" customFormat="false" ht="67.5" hidden="false" customHeight="true" outlineLevel="0" collapsed="false">
      <c r="A477" s="112" t="n">
        <v>476</v>
      </c>
      <c r="B477" s="113" t="n">
        <v>0.2</v>
      </c>
      <c r="C477" s="114" t="s">
        <v>2145</v>
      </c>
      <c r="D477" s="115" t="s">
        <v>2146</v>
      </c>
      <c r="E477" s="116" t="s">
        <v>2147</v>
      </c>
      <c r="F477" s="117"/>
      <c r="G477" s="118" t="n">
        <v>0</v>
      </c>
      <c r="H477" s="117"/>
      <c r="I477" s="119"/>
      <c r="J477" s="119"/>
      <c r="K477" s="120" t="s">
        <v>2123</v>
      </c>
    </row>
    <row r="478" customFormat="false" ht="67.5" hidden="false" customHeight="true" outlineLevel="0" collapsed="false">
      <c r="A478" s="112" t="n">
        <v>477</v>
      </c>
      <c r="B478" s="113" t="n">
        <v>0.3</v>
      </c>
      <c r="C478" s="114" t="s">
        <v>2148</v>
      </c>
      <c r="D478" s="115" t="s">
        <v>2149</v>
      </c>
      <c r="E478" s="116" t="s">
        <v>2150</v>
      </c>
      <c r="F478" s="117"/>
      <c r="G478" s="118" t="n">
        <v>0</v>
      </c>
      <c r="H478" s="117"/>
      <c r="I478" s="119"/>
      <c r="J478" s="119"/>
      <c r="K478" s="120" t="s">
        <v>2123</v>
      </c>
    </row>
    <row r="479" customFormat="false" ht="67.5" hidden="false" customHeight="true" outlineLevel="0" collapsed="false">
      <c r="A479" s="112" t="n">
        <v>478</v>
      </c>
      <c r="B479" s="113" t="n">
        <v>0.3</v>
      </c>
      <c r="C479" s="114" t="s">
        <v>2151</v>
      </c>
      <c r="D479" s="115" t="s">
        <v>2152</v>
      </c>
      <c r="E479" s="116" t="s">
        <v>2153</v>
      </c>
      <c r="F479" s="117"/>
      <c r="G479" s="118" t="n">
        <v>0</v>
      </c>
      <c r="H479" s="117"/>
      <c r="I479" s="119"/>
      <c r="J479" s="119"/>
      <c r="K479" s="120" t="s">
        <v>2123</v>
      </c>
    </row>
    <row r="480" customFormat="false" ht="67.5" hidden="false" customHeight="true" outlineLevel="0" collapsed="false">
      <c r="A480" s="112" t="n">
        <v>479</v>
      </c>
      <c r="B480" s="113" t="n">
        <v>0.3</v>
      </c>
      <c r="C480" s="114" t="s">
        <v>2154</v>
      </c>
      <c r="D480" s="115" t="s">
        <v>2155</v>
      </c>
      <c r="E480" s="116" t="s">
        <v>2156</v>
      </c>
      <c r="F480" s="117"/>
      <c r="G480" s="118" t="n">
        <v>0</v>
      </c>
      <c r="H480" s="117"/>
      <c r="I480" s="119"/>
      <c r="J480" s="119"/>
      <c r="K480" s="120" t="s">
        <v>2123</v>
      </c>
    </row>
    <row r="481" customFormat="false" ht="67.5" hidden="false" customHeight="true" outlineLevel="0" collapsed="false">
      <c r="A481" s="112" t="n">
        <v>480</v>
      </c>
      <c r="B481" s="113" t="n">
        <v>0.3</v>
      </c>
      <c r="C481" s="114" t="s">
        <v>2157</v>
      </c>
      <c r="D481" s="115" t="s">
        <v>2158</v>
      </c>
      <c r="E481" s="116" t="s">
        <v>2159</v>
      </c>
      <c r="F481" s="117"/>
      <c r="G481" s="118" t="n">
        <v>0</v>
      </c>
      <c r="H481" s="117"/>
      <c r="I481" s="119"/>
      <c r="J481" s="119"/>
      <c r="K481" s="120" t="s">
        <v>2123</v>
      </c>
    </row>
    <row r="482" customFormat="false" ht="67.5" hidden="false" customHeight="true" outlineLevel="0" collapsed="false">
      <c r="A482" s="112" t="n">
        <v>481</v>
      </c>
      <c r="B482" s="113" t="n">
        <v>0.3</v>
      </c>
      <c r="C482" s="114" t="s">
        <v>2160</v>
      </c>
      <c r="D482" s="115" t="s">
        <v>2161</v>
      </c>
      <c r="E482" s="116" t="s">
        <v>2162</v>
      </c>
      <c r="F482" s="117"/>
      <c r="G482" s="118" t="n">
        <v>0</v>
      </c>
      <c r="H482" s="117"/>
      <c r="I482" s="119" t="n">
        <v>1</v>
      </c>
      <c r="J482" s="119"/>
      <c r="K482" s="120" t="s">
        <v>2123</v>
      </c>
    </row>
    <row r="483" customFormat="false" ht="67.5" hidden="false" customHeight="true" outlineLevel="0" collapsed="false">
      <c r="A483" s="112" t="n">
        <v>482</v>
      </c>
      <c r="B483" s="113" t="n">
        <v>0.4</v>
      </c>
      <c r="C483" s="114" t="s">
        <v>2163</v>
      </c>
      <c r="D483" s="115" t="s">
        <v>2164</v>
      </c>
      <c r="E483" s="116" t="s">
        <v>2165</v>
      </c>
      <c r="F483" s="117"/>
      <c r="G483" s="118" t="n">
        <v>0</v>
      </c>
      <c r="H483" s="117"/>
      <c r="I483" s="119" t="n">
        <v>1</v>
      </c>
      <c r="J483" s="119"/>
      <c r="K483" s="120" t="s">
        <v>2123</v>
      </c>
    </row>
    <row r="484" customFormat="false" ht="67.5" hidden="false" customHeight="true" outlineLevel="0" collapsed="false">
      <c r="A484" s="112" t="n">
        <v>483</v>
      </c>
      <c r="B484" s="113" t="n">
        <v>0.4</v>
      </c>
      <c r="C484" s="114" t="s">
        <v>2166</v>
      </c>
      <c r="D484" s="115" t="s">
        <v>2167</v>
      </c>
      <c r="E484" s="116" t="s">
        <v>2168</v>
      </c>
      <c r="F484" s="117"/>
      <c r="G484" s="118" t="n">
        <v>0</v>
      </c>
      <c r="H484" s="117"/>
      <c r="I484" s="119"/>
      <c r="J484" s="119"/>
      <c r="K484" s="120" t="s">
        <v>2123</v>
      </c>
    </row>
    <row r="485" customFormat="false" ht="67.5" hidden="false" customHeight="true" outlineLevel="0" collapsed="false">
      <c r="A485" s="112" t="n">
        <v>484</v>
      </c>
      <c r="B485" s="113" t="n">
        <v>0.4</v>
      </c>
      <c r="C485" s="114" t="s">
        <v>2169</v>
      </c>
      <c r="D485" s="115" t="s">
        <v>2170</v>
      </c>
      <c r="E485" s="116" t="s">
        <v>2171</v>
      </c>
      <c r="F485" s="117"/>
      <c r="G485" s="118" t="n">
        <v>0</v>
      </c>
      <c r="H485" s="117"/>
      <c r="I485" s="119"/>
      <c r="J485" s="119"/>
      <c r="K485" s="120" t="s">
        <v>2123</v>
      </c>
    </row>
    <row r="486" customFormat="false" ht="67.5" hidden="false" customHeight="true" outlineLevel="0" collapsed="false">
      <c r="A486" s="112" t="n">
        <v>485</v>
      </c>
      <c r="B486" s="113" t="n">
        <v>0.4</v>
      </c>
      <c r="C486" s="114" t="s">
        <v>2172</v>
      </c>
      <c r="D486" s="115" t="s">
        <v>2173</v>
      </c>
      <c r="E486" s="116" t="s">
        <v>2174</v>
      </c>
      <c r="F486" s="117"/>
      <c r="G486" s="118" t="n">
        <v>0</v>
      </c>
      <c r="H486" s="117"/>
      <c r="I486" s="119"/>
      <c r="J486" s="119"/>
      <c r="K486" s="120" t="s">
        <v>2123</v>
      </c>
    </row>
    <row r="487" customFormat="false" ht="67.5" hidden="false" customHeight="true" outlineLevel="0" collapsed="false">
      <c r="A487" s="112" t="n">
        <v>486</v>
      </c>
      <c r="B487" s="113" t="n">
        <v>0.4</v>
      </c>
      <c r="C487" s="114" t="s">
        <v>2175</v>
      </c>
      <c r="D487" s="115" t="s">
        <v>2176</v>
      </c>
      <c r="E487" s="116" t="s">
        <v>2177</v>
      </c>
      <c r="F487" s="117"/>
      <c r="G487" s="118" t="n">
        <v>0</v>
      </c>
      <c r="H487" s="117"/>
      <c r="I487" s="119"/>
      <c r="J487" s="119"/>
      <c r="K487" s="120" t="s">
        <v>2123</v>
      </c>
    </row>
    <row r="488" customFormat="false" ht="67.5" hidden="false" customHeight="true" outlineLevel="0" collapsed="false">
      <c r="A488" s="112" t="n">
        <v>487</v>
      </c>
      <c r="B488" s="113" t="n">
        <v>0.4</v>
      </c>
      <c r="C488" s="114" t="s">
        <v>2178</v>
      </c>
      <c r="D488" s="115" t="s">
        <v>2179</v>
      </c>
      <c r="E488" s="116" t="s">
        <v>2180</v>
      </c>
      <c r="F488" s="117"/>
      <c r="G488" s="118" t="n">
        <v>0</v>
      </c>
      <c r="H488" s="117"/>
      <c r="I488" s="119" t="n">
        <v>1</v>
      </c>
      <c r="J488" s="119"/>
      <c r="K488" s="120" t="s">
        <v>2123</v>
      </c>
    </row>
    <row r="489" customFormat="false" ht="67.5" hidden="false" customHeight="true" outlineLevel="0" collapsed="false">
      <c r="A489" s="112" t="n">
        <v>488</v>
      </c>
      <c r="B489" s="113" t="n">
        <v>0.4</v>
      </c>
      <c r="C489" s="114" t="s">
        <v>2181</v>
      </c>
      <c r="D489" s="115" t="s">
        <v>2182</v>
      </c>
      <c r="E489" s="116" t="s">
        <v>2183</v>
      </c>
      <c r="F489" s="117"/>
      <c r="G489" s="118" t="n">
        <v>0</v>
      </c>
      <c r="H489" s="117"/>
      <c r="I489" s="119" t="n">
        <v>1</v>
      </c>
      <c r="J489" s="119"/>
      <c r="K489" s="120" t="s">
        <v>2123</v>
      </c>
    </row>
    <row r="490" customFormat="false" ht="67.5" hidden="false" customHeight="true" outlineLevel="0" collapsed="false">
      <c r="A490" s="112" t="n">
        <v>489</v>
      </c>
      <c r="B490" s="113" t="n">
        <v>0.4</v>
      </c>
      <c r="C490" s="114" t="s">
        <v>2184</v>
      </c>
      <c r="D490" s="115" t="s">
        <v>2185</v>
      </c>
      <c r="E490" s="116" t="s">
        <v>2186</v>
      </c>
      <c r="F490" s="117"/>
      <c r="G490" s="118" t="n">
        <v>0</v>
      </c>
      <c r="H490" s="117"/>
      <c r="I490" s="119"/>
      <c r="J490" s="119"/>
      <c r="K490" s="120" t="s">
        <v>2123</v>
      </c>
    </row>
    <row r="491" customFormat="false" ht="67.5" hidden="false" customHeight="true" outlineLevel="0" collapsed="false">
      <c r="A491" s="112" t="n">
        <v>490</v>
      </c>
      <c r="B491" s="113" t="n">
        <v>0.5</v>
      </c>
      <c r="C491" s="114" t="s">
        <v>2187</v>
      </c>
      <c r="D491" s="115" t="s">
        <v>2188</v>
      </c>
      <c r="E491" s="116" t="s">
        <v>2189</v>
      </c>
      <c r="F491" s="117"/>
      <c r="G491" s="118" t="n">
        <v>0</v>
      </c>
      <c r="H491" s="117"/>
      <c r="I491" s="119"/>
      <c r="J491" s="119"/>
      <c r="K491" s="120" t="s">
        <v>2123</v>
      </c>
    </row>
    <row r="492" customFormat="false" ht="67.5" hidden="false" customHeight="true" outlineLevel="0" collapsed="false">
      <c r="A492" s="112" t="n">
        <v>491</v>
      </c>
      <c r="B492" s="113" t="n">
        <v>0.5</v>
      </c>
      <c r="C492" s="114" t="s">
        <v>2190</v>
      </c>
      <c r="D492" s="115" t="s">
        <v>2191</v>
      </c>
      <c r="E492" s="116" t="s">
        <v>2192</v>
      </c>
      <c r="F492" s="117"/>
      <c r="G492" s="118" t="n">
        <v>0</v>
      </c>
      <c r="H492" s="117"/>
      <c r="I492" s="119"/>
      <c r="J492" s="119"/>
      <c r="K492" s="120" t="s">
        <v>2123</v>
      </c>
    </row>
    <row r="493" customFormat="false" ht="67.5" hidden="false" customHeight="true" outlineLevel="0" collapsed="false">
      <c r="A493" s="112" t="n">
        <v>492</v>
      </c>
      <c r="B493" s="113" t="n">
        <v>0.5</v>
      </c>
      <c r="C493" s="114" t="s">
        <v>2193</v>
      </c>
      <c r="D493" s="115" t="s">
        <v>2194</v>
      </c>
      <c r="E493" s="116" t="s">
        <v>2195</v>
      </c>
      <c r="F493" s="117"/>
      <c r="G493" s="118" t="n">
        <v>0</v>
      </c>
      <c r="H493" s="117"/>
      <c r="I493" s="119"/>
      <c r="J493" s="119"/>
      <c r="K493" s="120" t="s">
        <v>2123</v>
      </c>
    </row>
    <row r="494" customFormat="false" ht="67.5" hidden="false" customHeight="true" outlineLevel="0" collapsed="false">
      <c r="A494" s="112" t="n">
        <v>493</v>
      </c>
      <c r="B494" s="113" t="n">
        <v>0.5</v>
      </c>
      <c r="C494" s="114" t="s">
        <v>2196</v>
      </c>
      <c r="D494" s="115" t="s">
        <v>2197</v>
      </c>
      <c r="E494" s="116" t="s">
        <v>2198</v>
      </c>
      <c r="F494" s="117"/>
      <c r="G494" s="118" t="n">
        <v>0</v>
      </c>
      <c r="H494" s="117"/>
      <c r="I494" s="119"/>
      <c r="J494" s="119"/>
      <c r="K494" s="120" t="s">
        <v>2123</v>
      </c>
    </row>
    <row r="495" customFormat="false" ht="67.5" hidden="false" customHeight="true" outlineLevel="0" collapsed="false">
      <c r="A495" s="112" t="n">
        <v>494</v>
      </c>
      <c r="B495" s="113" t="n">
        <v>0.5</v>
      </c>
      <c r="C495" s="114" t="s">
        <v>2199</v>
      </c>
      <c r="D495" s="115" t="s">
        <v>2200</v>
      </c>
      <c r="E495" s="116" t="s">
        <v>2201</v>
      </c>
      <c r="F495" s="117"/>
      <c r="G495" s="118" t="n">
        <v>0</v>
      </c>
      <c r="H495" s="117"/>
      <c r="I495" s="119"/>
      <c r="J495" s="119"/>
      <c r="K495" s="120" t="s">
        <v>2123</v>
      </c>
    </row>
    <row r="496" customFormat="false" ht="67.5" hidden="false" customHeight="true" outlineLevel="0" collapsed="false">
      <c r="A496" s="112" t="n">
        <v>495</v>
      </c>
      <c r="B496" s="113" t="n">
        <v>0.5</v>
      </c>
      <c r="C496" s="114" t="s">
        <v>2202</v>
      </c>
      <c r="D496" s="115" t="s">
        <v>2203</v>
      </c>
      <c r="E496" s="116" t="s">
        <v>2204</v>
      </c>
      <c r="F496" s="117"/>
      <c r="G496" s="118" t="n">
        <v>0</v>
      </c>
      <c r="H496" s="117"/>
      <c r="I496" s="119"/>
      <c r="J496" s="119"/>
      <c r="K496" s="120" t="s">
        <v>2123</v>
      </c>
    </row>
    <row r="497" customFormat="false" ht="67.5" hidden="false" customHeight="true" outlineLevel="0" collapsed="false">
      <c r="A497" s="112" t="n">
        <v>496</v>
      </c>
      <c r="B497" s="113" t="n">
        <v>0.6</v>
      </c>
      <c r="C497" s="114" t="s">
        <v>2205</v>
      </c>
      <c r="D497" s="115" t="s">
        <v>2206</v>
      </c>
      <c r="E497" s="116" t="s">
        <v>2207</v>
      </c>
      <c r="F497" s="117"/>
      <c r="G497" s="118" t="n">
        <v>0</v>
      </c>
      <c r="H497" s="117"/>
      <c r="I497" s="119"/>
      <c r="J497" s="119"/>
      <c r="K497" s="120" t="s">
        <v>2123</v>
      </c>
    </row>
    <row r="498" customFormat="false" ht="67.5" hidden="false" customHeight="true" outlineLevel="0" collapsed="false">
      <c r="A498" s="112" t="n">
        <v>497</v>
      </c>
      <c r="B498" s="113" t="n">
        <v>0.6</v>
      </c>
      <c r="C498" s="114" t="s">
        <v>2208</v>
      </c>
      <c r="D498" s="115" t="s">
        <v>2209</v>
      </c>
      <c r="E498" s="116" t="s">
        <v>2210</v>
      </c>
      <c r="F498" s="117"/>
      <c r="G498" s="118" t="n">
        <v>0</v>
      </c>
      <c r="H498" s="117"/>
      <c r="I498" s="119" t="n">
        <v>1</v>
      </c>
      <c r="J498" s="119"/>
      <c r="K498" s="120" t="s">
        <v>2123</v>
      </c>
    </row>
    <row r="499" customFormat="false" ht="67.5" hidden="false" customHeight="true" outlineLevel="0" collapsed="false">
      <c r="A499" s="112" t="n">
        <v>498</v>
      </c>
      <c r="B499" s="113" t="n">
        <v>0.6</v>
      </c>
      <c r="C499" s="114" t="s">
        <v>2211</v>
      </c>
      <c r="D499" s="115" t="s">
        <v>2212</v>
      </c>
      <c r="E499" s="116" t="s">
        <v>2213</v>
      </c>
      <c r="F499" s="117"/>
      <c r="G499" s="118" t="n">
        <v>0</v>
      </c>
      <c r="H499" s="117"/>
      <c r="I499" s="119"/>
      <c r="J499" s="119"/>
      <c r="K499" s="120" t="s">
        <v>2123</v>
      </c>
    </row>
    <row r="500" customFormat="false" ht="67.5" hidden="false" customHeight="true" outlineLevel="0" collapsed="false">
      <c r="A500" s="112" t="n">
        <v>499</v>
      </c>
      <c r="B500" s="113" t="n">
        <v>0.6</v>
      </c>
      <c r="C500" s="114" t="s">
        <v>2214</v>
      </c>
      <c r="D500" s="115" t="s">
        <v>2215</v>
      </c>
      <c r="E500" s="116" t="s">
        <v>2216</v>
      </c>
      <c r="F500" s="117"/>
      <c r="G500" s="118" t="n">
        <v>0</v>
      </c>
      <c r="H500" s="117"/>
      <c r="I500" s="119"/>
      <c r="J500" s="119"/>
      <c r="K500" s="120" t="s">
        <v>2123</v>
      </c>
    </row>
    <row r="501" customFormat="false" ht="67.5" hidden="false" customHeight="true" outlineLevel="0" collapsed="false">
      <c r="A501" s="112" t="n">
        <v>500</v>
      </c>
      <c r="B501" s="113" t="n">
        <v>0.6</v>
      </c>
      <c r="C501" s="114" t="s">
        <v>2217</v>
      </c>
      <c r="D501" s="115" t="s">
        <v>2218</v>
      </c>
      <c r="E501" s="116" t="s">
        <v>2219</v>
      </c>
      <c r="F501" s="117"/>
      <c r="G501" s="118" t="n">
        <v>0</v>
      </c>
      <c r="H501" s="117"/>
      <c r="I501" s="119"/>
      <c r="J501" s="119"/>
      <c r="K501" s="120" t="s">
        <v>2123</v>
      </c>
    </row>
    <row r="502" customFormat="false" ht="67.5" hidden="false" customHeight="true" outlineLevel="0" collapsed="false">
      <c r="A502" s="112" t="n">
        <v>501</v>
      </c>
      <c r="B502" s="113" t="n">
        <v>0.7</v>
      </c>
      <c r="C502" s="114" t="s">
        <v>2220</v>
      </c>
      <c r="D502" s="115" t="s">
        <v>2221</v>
      </c>
      <c r="E502" s="116" t="s">
        <v>2222</v>
      </c>
      <c r="F502" s="117"/>
      <c r="G502" s="118" t="n">
        <v>0</v>
      </c>
      <c r="H502" s="117"/>
      <c r="I502" s="119"/>
      <c r="J502" s="119"/>
      <c r="K502" s="120" t="s">
        <v>2123</v>
      </c>
    </row>
    <row r="503" customFormat="false" ht="67.5" hidden="false" customHeight="true" outlineLevel="0" collapsed="false">
      <c r="A503" s="112" t="n">
        <v>502</v>
      </c>
      <c r="B503" s="113" t="n">
        <v>0.7</v>
      </c>
      <c r="C503" s="114" t="s">
        <v>2223</v>
      </c>
      <c r="D503" s="115" t="s">
        <v>2224</v>
      </c>
      <c r="E503" s="116" t="s">
        <v>2225</v>
      </c>
      <c r="F503" s="117"/>
      <c r="G503" s="118" t="n">
        <v>0</v>
      </c>
      <c r="H503" s="117"/>
      <c r="I503" s="119"/>
      <c r="J503" s="119"/>
      <c r="K503" s="120" t="s">
        <v>2123</v>
      </c>
    </row>
    <row r="504" customFormat="false" ht="67.5" hidden="false" customHeight="true" outlineLevel="0" collapsed="false">
      <c r="A504" s="112" t="n">
        <v>503</v>
      </c>
      <c r="B504" s="113" t="n">
        <v>0.7</v>
      </c>
      <c r="C504" s="114" t="s">
        <v>2226</v>
      </c>
      <c r="D504" s="115" t="s">
        <v>2227</v>
      </c>
      <c r="E504" s="116" t="s">
        <v>2228</v>
      </c>
      <c r="F504" s="117"/>
      <c r="G504" s="118" t="n">
        <v>0</v>
      </c>
      <c r="H504" s="117"/>
      <c r="I504" s="119"/>
      <c r="J504" s="119"/>
      <c r="K504" s="120" t="s">
        <v>2123</v>
      </c>
    </row>
    <row r="505" customFormat="false" ht="67.5" hidden="false" customHeight="true" outlineLevel="0" collapsed="false">
      <c r="A505" s="112" t="n">
        <v>504</v>
      </c>
      <c r="B505" s="113" t="n">
        <v>0.7</v>
      </c>
      <c r="C505" s="114" t="s">
        <v>2229</v>
      </c>
      <c r="D505" s="115" t="s">
        <v>2230</v>
      </c>
      <c r="E505" s="116" t="s">
        <v>2231</v>
      </c>
      <c r="F505" s="117"/>
      <c r="G505" s="118" t="n">
        <v>0</v>
      </c>
      <c r="H505" s="117"/>
      <c r="I505" s="119"/>
      <c r="J505" s="119"/>
      <c r="K505" s="120" t="s">
        <v>2123</v>
      </c>
    </row>
    <row r="506" customFormat="false" ht="67.5" hidden="false" customHeight="true" outlineLevel="0" collapsed="false">
      <c r="A506" s="112" t="n">
        <v>505</v>
      </c>
      <c r="B506" s="113" t="n">
        <v>0.7</v>
      </c>
      <c r="C506" s="114" t="s">
        <v>2232</v>
      </c>
      <c r="D506" s="115" t="s">
        <v>2233</v>
      </c>
      <c r="E506" s="116" t="s">
        <v>2234</v>
      </c>
      <c r="F506" s="117"/>
      <c r="G506" s="118" t="n">
        <v>0</v>
      </c>
      <c r="H506" s="117"/>
      <c r="I506" s="119"/>
      <c r="J506" s="119"/>
      <c r="K506" s="120" t="s">
        <v>2123</v>
      </c>
    </row>
    <row r="507" customFormat="false" ht="67.5" hidden="false" customHeight="true" outlineLevel="0" collapsed="false">
      <c r="A507" s="112" t="n">
        <v>506</v>
      </c>
      <c r="B507" s="113" t="n">
        <v>0.7</v>
      </c>
      <c r="C507" s="114" t="s">
        <v>2235</v>
      </c>
      <c r="D507" s="121" t="s">
        <v>2236</v>
      </c>
      <c r="E507" s="116" t="s">
        <v>2237</v>
      </c>
      <c r="F507" s="117"/>
      <c r="G507" s="118" t="n">
        <v>0</v>
      </c>
      <c r="H507" s="117"/>
      <c r="I507" s="119"/>
      <c r="J507" s="119"/>
      <c r="K507" s="120" t="s">
        <v>2123</v>
      </c>
    </row>
    <row r="508" customFormat="false" ht="67.5" hidden="false" customHeight="true" outlineLevel="0" collapsed="false">
      <c r="A508" s="112" t="n">
        <v>507</v>
      </c>
      <c r="B508" s="113" t="n">
        <v>0.7</v>
      </c>
      <c r="C508" s="114" t="s">
        <v>2238</v>
      </c>
      <c r="D508" s="115" t="s">
        <v>2239</v>
      </c>
      <c r="E508" s="116" t="s">
        <v>2240</v>
      </c>
      <c r="F508" s="117"/>
      <c r="G508" s="118" t="n">
        <v>0</v>
      </c>
      <c r="H508" s="117"/>
      <c r="I508" s="119"/>
      <c r="J508" s="119"/>
      <c r="K508" s="120" t="s">
        <v>2123</v>
      </c>
    </row>
    <row r="509" customFormat="false" ht="67.5" hidden="false" customHeight="true" outlineLevel="0" collapsed="false">
      <c r="A509" s="112" t="n">
        <v>508</v>
      </c>
      <c r="B509" s="113" t="n">
        <v>0.7</v>
      </c>
      <c r="C509" s="114" t="s">
        <v>2241</v>
      </c>
      <c r="D509" s="115" t="s">
        <v>2242</v>
      </c>
      <c r="E509" s="116" t="s">
        <v>2243</v>
      </c>
      <c r="F509" s="117"/>
      <c r="G509" s="118" t="n">
        <v>0</v>
      </c>
      <c r="H509" s="117"/>
      <c r="I509" s="119"/>
      <c r="J509" s="119"/>
      <c r="K509" s="120" t="s">
        <v>2123</v>
      </c>
    </row>
    <row r="510" customFormat="false" ht="67.5" hidden="false" customHeight="true" outlineLevel="0" collapsed="false">
      <c r="A510" s="112" t="n">
        <v>509</v>
      </c>
      <c r="B510" s="113" t="n">
        <v>0.7</v>
      </c>
      <c r="C510" s="114" t="s">
        <v>2244</v>
      </c>
      <c r="D510" s="115" t="s">
        <v>2245</v>
      </c>
      <c r="E510" s="116" t="s">
        <v>2246</v>
      </c>
      <c r="F510" s="117"/>
      <c r="G510" s="118"/>
      <c r="H510" s="117"/>
      <c r="I510" s="119"/>
      <c r="J510" s="119"/>
      <c r="K510" s="120" t="s">
        <v>2123</v>
      </c>
    </row>
    <row r="511" customFormat="false" ht="67.5" hidden="false" customHeight="true" outlineLevel="0" collapsed="false">
      <c r="A511" s="112" t="n">
        <v>510</v>
      </c>
      <c r="B511" s="113" t="n">
        <v>0.7</v>
      </c>
      <c r="C511" s="114" t="s">
        <v>2247</v>
      </c>
      <c r="D511" s="115" t="s">
        <v>2248</v>
      </c>
      <c r="E511" s="116" t="s">
        <v>2249</v>
      </c>
      <c r="F511" s="117"/>
      <c r="G511" s="118"/>
      <c r="H511" s="117"/>
      <c r="I511" s="119"/>
      <c r="J511" s="119"/>
      <c r="K511" s="120" t="s">
        <v>2123</v>
      </c>
    </row>
    <row r="512" customFormat="false" ht="67.5" hidden="false" customHeight="true" outlineLevel="0" collapsed="false">
      <c r="A512" s="112" t="n">
        <v>511</v>
      </c>
      <c r="B512" s="113" t="n">
        <v>0.7</v>
      </c>
      <c r="C512" s="114" t="s">
        <v>2250</v>
      </c>
      <c r="D512" s="115" t="s">
        <v>2251</v>
      </c>
      <c r="E512" s="116" t="s">
        <v>2252</v>
      </c>
      <c r="F512" s="117"/>
      <c r="G512" s="118"/>
      <c r="H512" s="117"/>
      <c r="I512" s="119"/>
      <c r="J512" s="119"/>
      <c r="K512" s="120" t="s">
        <v>2123</v>
      </c>
    </row>
    <row r="513" customFormat="false" ht="67.5" hidden="false" customHeight="true" outlineLevel="0" collapsed="false">
      <c r="A513" s="112" t="n">
        <v>512</v>
      </c>
      <c r="B513" s="113" t="n">
        <v>0.7</v>
      </c>
      <c r="C513" s="114" t="s">
        <v>2253</v>
      </c>
      <c r="D513" s="115" t="s">
        <v>2254</v>
      </c>
      <c r="E513" s="116" t="s">
        <v>2255</v>
      </c>
      <c r="F513" s="117"/>
      <c r="G513" s="118"/>
      <c r="H513" s="117"/>
      <c r="I513" s="119"/>
      <c r="J513" s="119"/>
      <c r="K513" s="120" t="s">
        <v>2123</v>
      </c>
    </row>
    <row r="514" customFormat="false" ht="67.5" hidden="false" customHeight="true" outlineLevel="0" collapsed="false">
      <c r="A514" s="112" t="n">
        <v>513</v>
      </c>
      <c r="B514" s="113" t="n">
        <v>0.8</v>
      </c>
      <c r="C514" s="114" t="s">
        <v>2256</v>
      </c>
      <c r="D514" s="115" t="s">
        <v>2257</v>
      </c>
      <c r="E514" s="116" t="s">
        <v>2258</v>
      </c>
      <c r="F514" s="117"/>
      <c r="G514" s="118" t="n">
        <v>0</v>
      </c>
      <c r="H514" s="117"/>
      <c r="I514" s="119" t="n">
        <v>1</v>
      </c>
      <c r="J514" s="119"/>
      <c r="K514" s="120" t="s">
        <v>2123</v>
      </c>
    </row>
    <row r="515" customFormat="false" ht="67.5" hidden="false" customHeight="true" outlineLevel="0" collapsed="false">
      <c r="A515" s="112" t="n">
        <v>514</v>
      </c>
      <c r="B515" s="113" t="n">
        <v>0.8</v>
      </c>
      <c r="C515" s="114" t="s">
        <v>2259</v>
      </c>
      <c r="D515" s="115" t="s">
        <v>2260</v>
      </c>
      <c r="E515" s="116" t="s">
        <v>2261</v>
      </c>
      <c r="F515" s="117"/>
      <c r="G515" s="118" t="n">
        <v>0</v>
      </c>
      <c r="H515" s="117"/>
      <c r="I515" s="119"/>
      <c r="J515" s="119"/>
      <c r="K515" s="120" t="s">
        <v>2123</v>
      </c>
    </row>
    <row r="516" customFormat="false" ht="67.5" hidden="false" customHeight="true" outlineLevel="0" collapsed="false">
      <c r="A516" s="112" t="n">
        <v>515</v>
      </c>
      <c r="B516" s="113" t="n">
        <v>0.8</v>
      </c>
      <c r="C516" s="114" t="s">
        <v>2262</v>
      </c>
      <c r="D516" s="115" t="s">
        <v>2263</v>
      </c>
      <c r="E516" s="116" t="s">
        <v>2264</v>
      </c>
      <c r="F516" s="117"/>
      <c r="G516" s="118" t="n">
        <v>0</v>
      </c>
      <c r="H516" s="117"/>
      <c r="I516" s="119"/>
      <c r="J516" s="119"/>
      <c r="K516" s="120" t="s">
        <v>2123</v>
      </c>
    </row>
    <row r="517" customFormat="false" ht="67.5" hidden="false" customHeight="true" outlineLevel="0" collapsed="false">
      <c r="A517" s="112" t="n">
        <v>516</v>
      </c>
      <c r="B517" s="113" t="n">
        <v>0.8</v>
      </c>
      <c r="C517" s="114" t="s">
        <v>2265</v>
      </c>
      <c r="D517" s="115" t="s">
        <v>2266</v>
      </c>
      <c r="E517" s="116" t="s">
        <v>2267</v>
      </c>
      <c r="F517" s="117"/>
      <c r="G517" s="118" t="n">
        <v>0</v>
      </c>
      <c r="H517" s="117"/>
      <c r="I517" s="119"/>
      <c r="J517" s="119"/>
      <c r="K517" s="120" t="s">
        <v>2123</v>
      </c>
    </row>
    <row r="518" customFormat="false" ht="67.5" hidden="false" customHeight="true" outlineLevel="0" collapsed="false">
      <c r="A518" s="112" t="n">
        <v>517</v>
      </c>
      <c r="B518" s="113" t="n">
        <v>0.8</v>
      </c>
      <c r="C518" s="114" t="s">
        <v>2268</v>
      </c>
      <c r="D518" s="115" t="s">
        <v>2269</v>
      </c>
      <c r="E518" s="116" t="s">
        <v>2270</v>
      </c>
      <c r="F518" s="117"/>
      <c r="G518" s="118" t="n">
        <v>0</v>
      </c>
      <c r="H518" s="117"/>
      <c r="I518" s="119"/>
      <c r="J518" s="119"/>
      <c r="K518" s="120" t="s">
        <v>2123</v>
      </c>
    </row>
    <row r="519" customFormat="false" ht="67.5" hidden="false" customHeight="true" outlineLevel="0" collapsed="false">
      <c r="A519" s="112" t="n">
        <v>518</v>
      </c>
      <c r="B519" s="113" t="n">
        <v>0.8</v>
      </c>
      <c r="C519" s="114" t="s">
        <v>2271</v>
      </c>
      <c r="D519" s="121" t="s">
        <v>2272</v>
      </c>
      <c r="E519" s="116" t="s">
        <v>2273</v>
      </c>
      <c r="F519" s="117"/>
      <c r="G519" s="118" t="n">
        <v>0</v>
      </c>
      <c r="H519" s="117"/>
      <c r="I519" s="119"/>
      <c r="J519" s="119"/>
      <c r="K519" s="120" t="s">
        <v>2123</v>
      </c>
    </row>
    <row r="520" customFormat="false" ht="67.5" hidden="false" customHeight="true" outlineLevel="0" collapsed="false">
      <c r="A520" s="112" t="n">
        <v>519</v>
      </c>
      <c r="B520" s="113" t="n">
        <v>0.8</v>
      </c>
      <c r="C520" s="114" t="s">
        <v>2274</v>
      </c>
      <c r="D520" s="115" t="s">
        <v>2275</v>
      </c>
      <c r="E520" s="116" t="s">
        <v>2276</v>
      </c>
      <c r="F520" s="117"/>
      <c r="G520" s="118" t="n">
        <v>0</v>
      </c>
      <c r="H520" s="117"/>
      <c r="I520" s="119"/>
      <c r="J520" s="119"/>
      <c r="K520" s="120" t="s">
        <v>2123</v>
      </c>
    </row>
    <row r="521" customFormat="false" ht="67.5" hidden="false" customHeight="true" outlineLevel="0" collapsed="false">
      <c r="A521" s="112" t="n">
        <v>520</v>
      </c>
      <c r="B521" s="113" t="n">
        <v>0.8</v>
      </c>
      <c r="C521" s="114" t="s">
        <v>2277</v>
      </c>
      <c r="D521" s="115" t="s">
        <v>2278</v>
      </c>
      <c r="E521" s="116" t="s">
        <v>2279</v>
      </c>
      <c r="F521" s="117"/>
      <c r="G521" s="118" t="n">
        <v>0</v>
      </c>
      <c r="H521" s="117"/>
      <c r="I521" s="119"/>
      <c r="J521" s="119"/>
      <c r="K521" s="120" t="s">
        <v>2123</v>
      </c>
    </row>
    <row r="522" customFormat="false" ht="67.5" hidden="false" customHeight="true" outlineLevel="0" collapsed="false">
      <c r="A522" s="112" t="n">
        <v>521</v>
      </c>
      <c r="B522" s="113" t="n">
        <v>0.8</v>
      </c>
      <c r="C522" s="114" t="s">
        <v>2280</v>
      </c>
      <c r="D522" s="115" t="s">
        <v>2281</v>
      </c>
      <c r="E522" s="116" t="s">
        <v>2267</v>
      </c>
      <c r="F522" s="117"/>
      <c r="G522" s="118" t="n">
        <v>0</v>
      </c>
      <c r="H522" s="117"/>
      <c r="I522" s="119"/>
      <c r="J522" s="119"/>
      <c r="K522" s="120" t="s">
        <v>2123</v>
      </c>
    </row>
    <row r="523" customFormat="false" ht="67.5" hidden="false" customHeight="true" outlineLevel="0" collapsed="false">
      <c r="A523" s="112" t="n">
        <v>522</v>
      </c>
      <c r="B523" s="113" t="n">
        <v>0.8</v>
      </c>
      <c r="C523" s="114" t="s">
        <v>2282</v>
      </c>
      <c r="D523" s="115" t="s">
        <v>2283</v>
      </c>
      <c r="E523" s="116" t="s">
        <v>2284</v>
      </c>
      <c r="F523" s="117"/>
      <c r="G523" s="118" t="n">
        <v>0</v>
      </c>
      <c r="H523" s="117"/>
      <c r="I523" s="119"/>
      <c r="J523" s="119"/>
      <c r="K523" s="120" t="s">
        <v>2123</v>
      </c>
    </row>
    <row r="524" customFormat="false" ht="67.5" hidden="false" customHeight="true" outlineLevel="0" collapsed="false">
      <c r="A524" s="112" t="n">
        <v>523</v>
      </c>
      <c r="B524" s="113" t="n">
        <v>0.8</v>
      </c>
      <c r="C524" s="114" t="s">
        <v>2285</v>
      </c>
      <c r="D524" s="115" t="s">
        <v>2286</v>
      </c>
      <c r="E524" s="116" t="s">
        <v>2287</v>
      </c>
      <c r="F524" s="117"/>
      <c r="G524" s="118" t="n">
        <v>0</v>
      </c>
      <c r="H524" s="117"/>
      <c r="I524" s="119"/>
      <c r="J524" s="119"/>
      <c r="K524" s="120" t="s">
        <v>2123</v>
      </c>
    </row>
    <row r="525" customFormat="false" ht="67.5" hidden="false" customHeight="true" outlineLevel="0" collapsed="false">
      <c r="A525" s="112" t="n">
        <v>524</v>
      </c>
      <c r="B525" s="113" t="n">
        <v>0.9</v>
      </c>
      <c r="C525" s="114" t="s">
        <v>2288</v>
      </c>
      <c r="D525" s="115" t="s">
        <v>2289</v>
      </c>
      <c r="E525" s="116" t="s">
        <v>2290</v>
      </c>
      <c r="F525" s="117"/>
      <c r="G525" s="118" t="n">
        <v>0</v>
      </c>
      <c r="H525" s="117"/>
      <c r="I525" s="119" t="n">
        <v>1</v>
      </c>
      <c r="J525" s="119"/>
      <c r="K525" s="120" t="s">
        <v>2123</v>
      </c>
    </row>
    <row r="526" customFormat="false" ht="67.5" hidden="false" customHeight="true" outlineLevel="0" collapsed="false">
      <c r="A526" s="112" t="n">
        <v>525</v>
      </c>
      <c r="B526" s="113" t="n">
        <v>0.9</v>
      </c>
      <c r="C526" s="114" t="s">
        <v>2291</v>
      </c>
      <c r="D526" s="115" t="s">
        <v>2292</v>
      </c>
      <c r="E526" s="116" t="s">
        <v>2293</v>
      </c>
      <c r="F526" s="117"/>
      <c r="G526" s="118"/>
      <c r="H526" s="117"/>
      <c r="I526" s="119"/>
      <c r="J526" s="119"/>
      <c r="K526" s="120" t="s">
        <v>2123</v>
      </c>
    </row>
    <row r="527" customFormat="false" ht="67.5" hidden="false" customHeight="true" outlineLevel="0" collapsed="false">
      <c r="A527" s="112" t="n">
        <v>526</v>
      </c>
      <c r="B527" s="113" t="n">
        <v>0.9</v>
      </c>
      <c r="C527" s="114" t="s">
        <v>2294</v>
      </c>
      <c r="D527" s="115" t="s">
        <v>2295</v>
      </c>
      <c r="E527" s="116" t="s">
        <v>2296</v>
      </c>
      <c r="F527" s="117"/>
      <c r="G527" s="118" t="n">
        <v>0</v>
      </c>
      <c r="H527" s="117"/>
      <c r="I527" s="119"/>
      <c r="J527" s="119"/>
      <c r="K527" s="120" t="s">
        <v>2123</v>
      </c>
    </row>
    <row r="528" customFormat="false" ht="67.5" hidden="false" customHeight="true" outlineLevel="0" collapsed="false">
      <c r="A528" s="112" t="n">
        <v>527</v>
      </c>
      <c r="B528" s="113" t="n">
        <v>0.9</v>
      </c>
      <c r="C528" s="114" t="s">
        <v>2297</v>
      </c>
      <c r="D528" s="115" t="s">
        <v>2298</v>
      </c>
      <c r="E528" s="116" t="s">
        <v>2299</v>
      </c>
      <c r="F528" s="117"/>
      <c r="G528" s="118" t="n">
        <v>0</v>
      </c>
      <c r="H528" s="117"/>
      <c r="I528" s="119"/>
      <c r="J528" s="119"/>
      <c r="K528" s="120" t="s">
        <v>2123</v>
      </c>
    </row>
    <row r="529" customFormat="false" ht="67.5" hidden="false" customHeight="true" outlineLevel="0" collapsed="false">
      <c r="A529" s="112" t="n">
        <v>528</v>
      </c>
      <c r="B529" s="113" t="n">
        <v>0.9</v>
      </c>
      <c r="C529" s="114" t="s">
        <v>2300</v>
      </c>
      <c r="D529" s="115" t="s">
        <v>2301</v>
      </c>
      <c r="E529" s="116" t="s">
        <v>2302</v>
      </c>
      <c r="F529" s="117"/>
      <c r="G529" s="118"/>
      <c r="H529" s="117"/>
      <c r="I529" s="119"/>
      <c r="J529" s="119"/>
      <c r="K529" s="120" t="s">
        <v>2123</v>
      </c>
    </row>
    <row r="530" customFormat="false" ht="67.5" hidden="false" customHeight="true" outlineLevel="0" collapsed="false">
      <c r="A530" s="112" t="n">
        <v>529</v>
      </c>
      <c r="B530" s="113" t="n">
        <v>0.9</v>
      </c>
      <c r="C530" s="114" t="s">
        <v>2303</v>
      </c>
      <c r="D530" s="115" t="s">
        <v>2304</v>
      </c>
      <c r="E530" s="116" t="s">
        <v>2273</v>
      </c>
      <c r="F530" s="117"/>
      <c r="G530" s="118" t="n">
        <v>0</v>
      </c>
      <c r="H530" s="117"/>
      <c r="I530" s="119"/>
      <c r="J530" s="119"/>
      <c r="K530" s="120" t="s">
        <v>2123</v>
      </c>
    </row>
    <row r="531" customFormat="false" ht="67.5" hidden="false" customHeight="true" outlineLevel="0" collapsed="false">
      <c r="A531" s="112" t="n">
        <v>530</v>
      </c>
      <c r="B531" s="113" t="n">
        <v>0.9</v>
      </c>
      <c r="C531" s="114" t="s">
        <v>2305</v>
      </c>
      <c r="D531" s="115" t="s">
        <v>2306</v>
      </c>
      <c r="E531" s="116" t="s">
        <v>2307</v>
      </c>
      <c r="F531" s="117"/>
      <c r="G531" s="118" t="n">
        <v>0</v>
      </c>
      <c r="H531" s="117"/>
      <c r="I531" s="119"/>
      <c r="J531" s="119"/>
      <c r="K531" s="120" t="s">
        <v>2123</v>
      </c>
    </row>
    <row r="532" customFormat="false" ht="67.5" hidden="false" customHeight="true" outlineLevel="0" collapsed="false">
      <c r="A532" s="112" t="n">
        <v>531</v>
      </c>
      <c r="B532" s="113" t="n">
        <v>0.9</v>
      </c>
      <c r="C532" s="114" t="s">
        <v>2308</v>
      </c>
      <c r="D532" s="115" t="s">
        <v>2309</v>
      </c>
      <c r="E532" s="116" t="s">
        <v>2310</v>
      </c>
      <c r="F532" s="117"/>
      <c r="G532" s="118" t="n">
        <v>0</v>
      </c>
      <c r="H532" s="117"/>
      <c r="I532" s="119"/>
      <c r="J532" s="119"/>
      <c r="K532" s="120" t="s">
        <v>2123</v>
      </c>
    </row>
    <row r="533" customFormat="false" ht="67.5" hidden="false" customHeight="true" outlineLevel="0" collapsed="false">
      <c r="A533" s="112" t="n">
        <v>532</v>
      </c>
      <c r="B533" s="113" t="n">
        <v>0.9</v>
      </c>
      <c r="C533" s="114" t="s">
        <v>2311</v>
      </c>
      <c r="D533" s="115" t="s">
        <v>2312</v>
      </c>
      <c r="E533" s="116" t="s">
        <v>2313</v>
      </c>
      <c r="F533" s="117"/>
      <c r="G533" s="118" t="n">
        <v>0</v>
      </c>
      <c r="H533" s="117"/>
      <c r="I533" s="119"/>
      <c r="J533" s="119"/>
      <c r="K533" s="120" t="s">
        <v>2123</v>
      </c>
    </row>
    <row r="534" customFormat="false" ht="67.5" hidden="false" customHeight="true" outlineLevel="0" collapsed="false">
      <c r="A534" s="112" t="n">
        <v>533</v>
      </c>
      <c r="B534" s="113" t="n">
        <v>0.9</v>
      </c>
      <c r="C534" s="114" t="s">
        <v>2314</v>
      </c>
      <c r="D534" s="115" t="s">
        <v>2315</v>
      </c>
      <c r="E534" s="116" t="s">
        <v>2316</v>
      </c>
      <c r="F534" s="117"/>
      <c r="G534" s="118" t="n">
        <v>0</v>
      </c>
      <c r="H534" s="117"/>
      <c r="I534" s="119"/>
      <c r="J534" s="119"/>
      <c r="K534" s="120" t="s">
        <v>2123</v>
      </c>
    </row>
    <row r="535" customFormat="false" ht="67.5" hidden="false" customHeight="true" outlineLevel="0" collapsed="false">
      <c r="A535" s="112" t="n">
        <v>534</v>
      </c>
      <c r="B535" s="113" t="n">
        <v>0.9</v>
      </c>
      <c r="C535" s="114" t="s">
        <v>2317</v>
      </c>
      <c r="D535" s="115" t="s">
        <v>2318</v>
      </c>
      <c r="E535" s="116" t="s">
        <v>2319</v>
      </c>
      <c r="F535" s="117"/>
      <c r="G535" s="118" t="n">
        <v>0</v>
      </c>
      <c r="H535" s="117"/>
      <c r="I535" s="119"/>
      <c r="J535" s="119"/>
      <c r="K535" s="120" t="s">
        <v>2123</v>
      </c>
    </row>
    <row r="536" customFormat="false" ht="67.5" hidden="false" customHeight="true" outlineLevel="0" collapsed="false">
      <c r="A536" s="112" t="n">
        <v>535</v>
      </c>
      <c r="B536" s="113" t="n">
        <v>0.9</v>
      </c>
      <c r="C536" s="114" t="s">
        <v>2320</v>
      </c>
      <c r="D536" s="115" t="s">
        <v>2321</v>
      </c>
      <c r="E536" s="116" t="s">
        <v>2322</v>
      </c>
      <c r="F536" s="117"/>
      <c r="G536" s="118" t="n">
        <v>0</v>
      </c>
      <c r="H536" s="117"/>
      <c r="I536" s="119"/>
      <c r="J536" s="119"/>
      <c r="K536" s="120" t="s">
        <v>2123</v>
      </c>
    </row>
    <row r="537" customFormat="false" ht="67.5" hidden="false" customHeight="true" outlineLevel="0" collapsed="false">
      <c r="A537" s="112" t="n">
        <v>536</v>
      </c>
      <c r="B537" s="113" t="n">
        <v>0.9</v>
      </c>
      <c r="C537" s="114" t="s">
        <v>2323</v>
      </c>
      <c r="D537" s="115" t="s">
        <v>2324</v>
      </c>
      <c r="E537" s="116" t="s">
        <v>2325</v>
      </c>
      <c r="F537" s="117"/>
      <c r="G537" s="118" t="n">
        <v>0</v>
      </c>
      <c r="H537" s="117"/>
      <c r="I537" s="119"/>
      <c r="J537" s="119"/>
      <c r="K537" s="120" t="s">
        <v>2123</v>
      </c>
    </row>
    <row r="538" customFormat="false" ht="67.5" hidden="false" customHeight="true" outlineLevel="0" collapsed="false">
      <c r="A538" s="112" t="n">
        <v>537</v>
      </c>
      <c r="B538" s="113" t="n">
        <v>0.9</v>
      </c>
      <c r="C538" s="114" t="s">
        <v>2326</v>
      </c>
      <c r="D538" s="115" t="s">
        <v>2327</v>
      </c>
      <c r="E538" s="116" t="s">
        <v>2328</v>
      </c>
      <c r="F538" s="117"/>
      <c r="G538" s="118" t="n">
        <v>0</v>
      </c>
      <c r="H538" s="117"/>
      <c r="I538" s="119"/>
      <c r="J538" s="119"/>
      <c r="K538" s="120" t="s">
        <v>2123</v>
      </c>
    </row>
    <row r="539" customFormat="false" ht="67.5" hidden="false" customHeight="true" outlineLevel="0" collapsed="false">
      <c r="A539" s="112" t="n">
        <v>538</v>
      </c>
      <c r="B539" s="113" t="n">
        <v>0.9</v>
      </c>
      <c r="C539" s="114" t="s">
        <v>2329</v>
      </c>
      <c r="D539" s="115" t="s">
        <v>2330</v>
      </c>
      <c r="E539" s="116" t="s">
        <v>2331</v>
      </c>
      <c r="F539" s="117"/>
      <c r="G539" s="118" t="n">
        <v>0</v>
      </c>
      <c r="H539" s="117"/>
      <c r="I539" s="119"/>
      <c r="J539" s="119"/>
      <c r="K539" s="120" t="s">
        <v>2123</v>
      </c>
    </row>
    <row r="540" customFormat="false" ht="67.5" hidden="false" customHeight="true" outlineLevel="0" collapsed="false">
      <c r="A540" s="112" t="n">
        <v>539</v>
      </c>
      <c r="B540" s="113" t="n">
        <v>0.9</v>
      </c>
      <c r="C540" s="114" t="s">
        <v>2332</v>
      </c>
      <c r="D540" s="115" t="s">
        <v>2333</v>
      </c>
      <c r="E540" s="116" t="s">
        <v>2334</v>
      </c>
      <c r="F540" s="117"/>
      <c r="G540" s="118" t="n">
        <v>0</v>
      </c>
      <c r="H540" s="117"/>
      <c r="I540" s="119"/>
      <c r="J540" s="119"/>
      <c r="K540" s="120" t="s">
        <v>2123</v>
      </c>
    </row>
    <row r="541" customFormat="false" ht="67.5" hidden="false" customHeight="true" outlineLevel="0" collapsed="false">
      <c r="A541" s="112" t="n">
        <v>540</v>
      </c>
      <c r="B541" s="113" t="n">
        <v>1</v>
      </c>
      <c r="C541" s="114" t="s">
        <v>2335</v>
      </c>
      <c r="D541" s="115" t="s">
        <v>2336</v>
      </c>
      <c r="E541" s="116" t="s">
        <v>2337</v>
      </c>
      <c r="F541" s="117"/>
      <c r="G541" s="118" t="n">
        <v>0</v>
      </c>
      <c r="H541" s="117"/>
      <c r="I541" s="119"/>
      <c r="J541" s="119"/>
      <c r="K541" s="120" t="s">
        <v>2123</v>
      </c>
    </row>
    <row r="542" customFormat="false" ht="67.5" hidden="false" customHeight="true" outlineLevel="0" collapsed="false">
      <c r="A542" s="112" t="n">
        <v>541</v>
      </c>
      <c r="B542" s="113" t="n">
        <v>0.9</v>
      </c>
      <c r="C542" s="114" t="s">
        <v>2338</v>
      </c>
      <c r="D542" s="115" t="s">
        <v>2339</v>
      </c>
      <c r="E542" s="116" t="s">
        <v>2340</v>
      </c>
      <c r="F542" s="117"/>
      <c r="G542" s="118" t="n">
        <v>0</v>
      </c>
      <c r="H542" s="117"/>
      <c r="I542" s="119"/>
      <c r="J542" s="119"/>
      <c r="K542" s="120" t="s">
        <v>2123</v>
      </c>
    </row>
    <row r="543" customFormat="false" ht="67.5" hidden="false" customHeight="true" outlineLevel="0" collapsed="false">
      <c r="A543" s="112" t="n">
        <v>542</v>
      </c>
      <c r="B543" s="113" t="n">
        <v>0.9</v>
      </c>
      <c r="C543" s="114" t="s">
        <v>2341</v>
      </c>
      <c r="D543" s="115" t="s">
        <v>2342</v>
      </c>
      <c r="E543" s="116" t="s">
        <v>2343</v>
      </c>
      <c r="F543" s="117"/>
      <c r="G543" s="118" t="n">
        <v>0</v>
      </c>
      <c r="H543" s="117"/>
      <c r="I543" s="119"/>
      <c r="J543" s="119"/>
      <c r="K543" s="120" t="s">
        <v>2123</v>
      </c>
    </row>
    <row r="544" customFormat="false" ht="67.5" hidden="false" customHeight="true" outlineLevel="0" collapsed="false">
      <c r="A544" s="112" t="n">
        <v>543</v>
      </c>
      <c r="B544" s="113" t="n">
        <v>0.9</v>
      </c>
      <c r="C544" s="114" t="s">
        <v>2344</v>
      </c>
      <c r="D544" s="115" t="s">
        <v>2345</v>
      </c>
      <c r="E544" s="116" t="s">
        <v>2346</v>
      </c>
      <c r="F544" s="117"/>
      <c r="G544" s="118" t="n">
        <v>0</v>
      </c>
      <c r="H544" s="117"/>
      <c r="I544" s="119"/>
      <c r="J544" s="119"/>
      <c r="K544" s="120" t="s">
        <v>2123</v>
      </c>
    </row>
    <row r="545" customFormat="false" ht="67.5" hidden="false" customHeight="true" outlineLevel="0" collapsed="false">
      <c r="A545" s="112" t="n">
        <v>544</v>
      </c>
      <c r="B545" s="113" t="n">
        <v>1</v>
      </c>
      <c r="C545" s="114" t="s">
        <v>2347</v>
      </c>
      <c r="D545" s="115" t="s">
        <v>2348</v>
      </c>
      <c r="E545" s="116" t="s">
        <v>2349</v>
      </c>
      <c r="F545" s="117"/>
      <c r="G545" s="118" t="n">
        <v>0</v>
      </c>
      <c r="H545" s="117"/>
      <c r="I545" s="119"/>
      <c r="J545" s="119"/>
      <c r="K545" s="120" t="s">
        <v>2123</v>
      </c>
    </row>
    <row r="546" customFormat="false" ht="67.5" hidden="false" customHeight="true" outlineLevel="0" collapsed="false">
      <c r="A546" s="112" t="n">
        <v>545</v>
      </c>
      <c r="B546" s="113" t="n">
        <v>1</v>
      </c>
      <c r="C546" s="114" t="s">
        <v>2350</v>
      </c>
      <c r="D546" s="115" t="s">
        <v>2351</v>
      </c>
      <c r="E546" s="116" t="s">
        <v>2352</v>
      </c>
      <c r="F546" s="117"/>
      <c r="G546" s="118" t="n">
        <v>0</v>
      </c>
      <c r="H546" s="117"/>
      <c r="I546" s="119"/>
      <c r="J546" s="119"/>
      <c r="K546" s="120" t="s">
        <v>2123</v>
      </c>
    </row>
    <row r="547" customFormat="false" ht="67.5" hidden="false" customHeight="true" outlineLevel="0" collapsed="false">
      <c r="A547" s="112" t="n">
        <v>546</v>
      </c>
      <c r="B547" s="113" t="n">
        <v>1</v>
      </c>
      <c r="C547" s="114" t="s">
        <v>2353</v>
      </c>
      <c r="D547" s="115" t="s">
        <v>2354</v>
      </c>
      <c r="E547" s="116" t="s">
        <v>2355</v>
      </c>
      <c r="F547" s="117" t="n">
        <v>1</v>
      </c>
      <c r="G547" s="118" t="n">
        <v>0</v>
      </c>
      <c r="H547" s="117"/>
      <c r="I547" s="119"/>
      <c r="J547" s="119"/>
      <c r="K547" s="120" t="s">
        <v>2123</v>
      </c>
    </row>
    <row r="548" customFormat="false" ht="67.5" hidden="false" customHeight="true" outlineLevel="0" collapsed="false">
      <c r="A548" s="112" t="n">
        <v>547</v>
      </c>
      <c r="B548" s="113" t="n">
        <v>1</v>
      </c>
      <c r="C548" s="114" t="s">
        <v>2356</v>
      </c>
      <c r="D548" s="115" t="s">
        <v>2357</v>
      </c>
      <c r="E548" s="116" t="s">
        <v>2358</v>
      </c>
      <c r="F548" s="117"/>
      <c r="G548" s="118" t="n">
        <v>0</v>
      </c>
      <c r="H548" s="117"/>
      <c r="I548" s="119"/>
      <c r="J548" s="119"/>
      <c r="K548" s="120" t="s">
        <v>2123</v>
      </c>
    </row>
    <row r="549" customFormat="false" ht="67.5" hidden="false" customHeight="true" outlineLevel="0" collapsed="false">
      <c r="A549" s="112" t="n">
        <v>548</v>
      </c>
      <c r="B549" s="113" t="n">
        <v>1</v>
      </c>
      <c r="C549" s="114" t="s">
        <v>2359</v>
      </c>
      <c r="D549" s="115" t="s">
        <v>2360</v>
      </c>
      <c r="E549" s="116" t="s">
        <v>2361</v>
      </c>
      <c r="F549" s="117"/>
      <c r="G549" s="118" t="n">
        <v>0</v>
      </c>
      <c r="H549" s="117"/>
      <c r="I549" s="119"/>
      <c r="J549" s="119"/>
      <c r="K549" s="120" t="s">
        <v>2123</v>
      </c>
    </row>
    <row r="550" customFormat="false" ht="67.5" hidden="false" customHeight="true" outlineLevel="0" collapsed="false">
      <c r="A550" s="112" t="n">
        <v>549</v>
      </c>
      <c r="B550" s="113" t="n">
        <v>1</v>
      </c>
      <c r="C550" s="114" t="s">
        <v>2362</v>
      </c>
      <c r="D550" s="115" t="s">
        <v>2363</v>
      </c>
      <c r="E550" s="116" t="s">
        <v>2364</v>
      </c>
      <c r="F550" s="117"/>
      <c r="G550" s="118" t="n">
        <v>0</v>
      </c>
      <c r="H550" s="117"/>
      <c r="I550" s="119"/>
      <c r="J550" s="119"/>
      <c r="K550" s="120" t="s">
        <v>2123</v>
      </c>
    </row>
    <row r="551" customFormat="false" ht="67.5" hidden="false" customHeight="true" outlineLevel="0" collapsed="false">
      <c r="A551" s="112" t="n">
        <v>550</v>
      </c>
      <c r="B551" s="113" t="n">
        <v>1</v>
      </c>
      <c r="C551" s="114" t="s">
        <v>2365</v>
      </c>
      <c r="D551" s="115" t="s">
        <v>2366</v>
      </c>
      <c r="E551" s="116" t="s">
        <v>2367</v>
      </c>
      <c r="F551" s="117"/>
      <c r="G551" s="118" t="n">
        <v>0</v>
      </c>
      <c r="H551" s="117"/>
      <c r="I551" s="119"/>
      <c r="J551" s="119"/>
      <c r="K551" s="120" t="s">
        <v>2123</v>
      </c>
    </row>
    <row r="552" customFormat="false" ht="67.5" hidden="false" customHeight="true" outlineLevel="0" collapsed="false">
      <c r="A552" s="112" t="n">
        <v>551</v>
      </c>
      <c r="B552" s="113" t="n">
        <v>1</v>
      </c>
      <c r="C552" s="114" t="s">
        <v>2368</v>
      </c>
      <c r="D552" s="115" t="s">
        <v>2369</v>
      </c>
      <c r="E552" s="116" t="s">
        <v>2370</v>
      </c>
      <c r="F552" s="117"/>
      <c r="G552" s="118" t="n">
        <v>0</v>
      </c>
      <c r="H552" s="117"/>
      <c r="I552" s="119"/>
      <c r="J552" s="119"/>
      <c r="K552" s="120" t="s">
        <v>2123</v>
      </c>
    </row>
    <row r="553" customFormat="false" ht="67.5" hidden="false" customHeight="true" outlineLevel="0" collapsed="false">
      <c r="A553" s="112" t="n">
        <v>552</v>
      </c>
      <c r="B553" s="113" t="n">
        <v>1</v>
      </c>
      <c r="C553" s="114" t="s">
        <v>2371</v>
      </c>
      <c r="D553" s="115" t="s">
        <v>2372</v>
      </c>
      <c r="E553" s="116" t="s">
        <v>2373</v>
      </c>
      <c r="F553" s="117"/>
      <c r="G553" s="118" t="n">
        <v>0</v>
      </c>
      <c r="H553" s="117"/>
      <c r="I553" s="119"/>
      <c r="J553" s="119"/>
      <c r="K553" s="120" t="s">
        <v>2123</v>
      </c>
    </row>
    <row r="554" customFormat="false" ht="67.5" hidden="false" customHeight="true" outlineLevel="0" collapsed="false">
      <c r="A554" s="112" t="n">
        <v>553</v>
      </c>
      <c r="B554" s="113" t="n">
        <v>1</v>
      </c>
      <c r="C554" s="114" t="s">
        <v>2374</v>
      </c>
      <c r="D554" s="115" t="s">
        <v>2375</v>
      </c>
      <c r="E554" s="116" t="s">
        <v>2337</v>
      </c>
      <c r="F554" s="117"/>
      <c r="G554" s="118" t="n">
        <v>0</v>
      </c>
      <c r="H554" s="117"/>
      <c r="I554" s="119"/>
      <c r="J554" s="119"/>
      <c r="K554" s="120" t="s">
        <v>2123</v>
      </c>
    </row>
    <row r="555" customFormat="false" ht="67.5" hidden="false" customHeight="true" outlineLevel="0" collapsed="false">
      <c r="A555" s="112" t="n">
        <v>554</v>
      </c>
      <c r="B555" s="113" t="n">
        <v>1</v>
      </c>
      <c r="C555" s="114" t="s">
        <v>2376</v>
      </c>
      <c r="D555" s="115" t="s">
        <v>2377</v>
      </c>
      <c r="E555" s="116" t="s">
        <v>2373</v>
      </c>
      <c r="F555" s="117"/>
      <c r="G555" s="118" t="n">
        <v>0</v>
      </c>
      <c r="H555" s="117"/>
      <c r="I555" s="119"/>
      <c r="J555" s="119"/>
      <c r="K555" s="120" t="s">
        <v>2123</v>
      </c>
    </row>
    <row r="556" customFormat="false" ht="67.5" hidden="false" customHeight="true" outlineLevel="0" collapsed="false">
      <c r="A556" s="112" t="n">
        <v>555</v>
      </c>
      <c r="B556" s="113" t="n">
        <v>1</v>
      </c>
      <c r="C556" s="114" t="s">
        <v>2378</v>
      </c>
      <c r="D556" s="115" t="s">
        <v>2379</v>
      </c>
      <c r="E556" s="116" t="s">
        <v>2380</v>
      </c>
      <c r="F556" s="117"/>
      <c r="G556" s="118" t="n">
        <v>0</v>
      </c>
      <c r="H556" s="117"/>
      <c r="I556" s="119"/>
      <c r="J556" s="119"/>
      <c r="K556" s="120" t="s">
        <v>2123</v>
      </c>
    </row>
    <row r="557" customFormat="false" ht="67.5" hidden="false" customHeight="true" outlineLevel="0" collapsed="false">
      <c r="A557" s="112" t="n">
        <v>556</v>
      </c>
      <c r="B557" s="113" t="n">
        <v>0.9</v>
      </c>
      <c r="C557" s="114" t="s">
        <v>2381</v>
      </c>
      <c r="D557" s="115" t="s">
        <v>2382</v>
      </c>
      <c r="E557" s="116" t="s">
        <v>2383</v>
      </c>
      <c r="F557" s="117"/>
      <c r="G557" s="118" t="n">
        <v>0</v>
      </c>
      <c r="H557" s="117"/>
      <c r="I557" s="119"/>
      <c r="J557" s="119"/>
      <c r="K557" s="120" t="s">
        <v>2123</v>
      </c>
    </row>
    <row r="558" customFormat="false" ht="67.5" hidden="false" customHeight="true" outlineLevel="0" collapsed="false">
      <c r="A558" s="112" t="n">
        <v>557</v>
      </c>
      <c r="B558" s="113" t="n">
        <v>1</v>
      </c>
      <c r="C558" s="114" t="s">
        <v>2384</v>
      </c>
      <c r="D558" s="115" t="s">
        <v>2385</v>
      </c>
      <c r="E558" s="116" t="s">
        <v>2386</v>
      </c>
      <c r="F558" s="117" t="n">
        <v>1</v>
      </c>
      <c r="G558" s="118" t="n">
        <v>0</v>
      </c>
      <c r="H558" s="117"/>
      <c r="I558" s="119"/>
      <c r="J558" s="119"/>
      <c r="K558" s="120" t="s">
        <v>2123</v>
      </c>
    </row>
    <row r="559" customFormat="false" ht="67.5" hidden="false" customHeight="true" outlineLevel="0" collapsed="false">
      <c r="A559" s="112" t="n">
        <v>558</v>
      </c>
      <c r="B559" s="113" t="n">
        <v>1</v>
      </c>
      <c r="C559" s="114" t="s">
        <v>2387</v>
      </c>
      <c r="D559" s="115" t="s">
        <v>2388</v>
      </c>
      <c r="E559" s="116" t="s">
        <v>2389</v>
      </c>
      <c r="F559" s="117"/>
      <c r="G559" s="118"/>
      <c r="H559" s="117"/>
      <c r="I559" s="119"/>
      <c r="J559" s="119"/>
      <c r="K559" s="120" t="s">
        <v>2123</v>
      </c>
    </row>
    <row r="560" customFormat="false" ht="67.5" hidden="false" customHeight="true" outlineLevel="0" collapsed="false">
      <c r="A560" s="112" t="n">
        <v>559</v>
      </c>
      <c r="B560" s="113" t="n">
        <v>1</v>
      </c>
      <c r="C560" s="114" t="s">
        <v>2390</v>
      </c>
      <c r="D560" s="115" t="s">
        <v>2391</v>
      </c>
      <c r="E560" s="116" t="s">
        <v>2392</v>
      </c>
      <c r="F560" s="117"/>
      <c r="G560" s="118" t="n">
        <v>0</v>
      </c>
      <c r="H560" s="117"/>
      <c r="I560" s="119"/>
      <c r="J560" s="119"/>
      <c r="K560" s="120" t="s">
        <v>2123</v>
      </c>
    </row>
    <row r="561" customFormat="false" ht="67.5" hidden="false" customHeight="true" outlineLevel="0" collapsed="false">
      <c r="A561" s="112" t="n">
        <v>560</v>
      </c>
      <c r="B561" s="113" t="n">
        <v>1</v>
      </c>
      <c r="C561" s="114" t="s">
        <v>2393</v>
      </c>
      <c r="D561" s="115" t="s">
        <v>2394</v>
      </c>
      <c r="E561" s="116" t="s">
        <v>2395</v>
      </c>
      <c r="F561" s="117"/>
      <c r="G561" s="118"/>
      <c r="H561" s="117"/>
      <c r="I561" s="119"/>
      <c r="J561" s="119"/>
      <c r="K561" s="120" t="s">
        <v>2123</v>
      </c>
    </row>
    <row r="562" customFormat="false" ht="67.5" hidden="false" customHeight="true" outlineLevel="0" collapsed="false">
      <c r="A562" s="112" t="n">
        <v>561</v>
      </c>
      <c r="B562" s="113" t="n">
        <v>1</v>
      </c>
      <c r="C562" s="114" t="s">
        <v>2396</v>
      </c>
      <c r="D562" s="115" t="s">
        <v>2397</v>
      </c>
      <c r="E562" s="116" t="s">
        <v>2398</v>
      </c>
      <c r="F562" s="117"/>
      <c r="G562" s="118"/>
      <c r="H562" s="117"/>
      <c r="I562" s="119"/>
      <c r="J562" s="119"/>
      <c r="K562" s="120" t="s">
        <v>2123</v>
      </c>
    </row>
    <row r="563" customFormat="false" ht="67.5" hidden="false" customHeight="true" outlineLevel="0" collapsed="false">
      <c r="A563" s="112" t="n">
        <v>562</v>
      </c>
      <c r="B563" s="113" t="n">
        <v>1</v>
      </c>
      <c r="C563" s="114" t="s">
        <v>2399</v>
      </c>
      <c r="D563" s="115" t="s">
        <v>2400</v>
      </c>
      <c r="E563" s="116" t="s">
        <v>2401</v>
      </c>
      <c r="F563" s="117"/>
      <c r="G563" s="118"/>
      <c r="H563" s="117"/>
      <c r="I563" s="119"/>
      <c r="J563" s="119"/>
      <c r="K563" s="120" t="s">
        <v>2123</v>
      </c>
    </row>
    <row r="564" customFormat="false" ht="67.5" hidden="false" customHeight="true" outlineLevel="0" collapsed="false">
      <c r="A564" s="112" t="n">
        <v>563</v>
      </c>
      <c r="B564" s="113" t="n">
        <v>1</v>
      </c>
      <c r="C564" s="114" t="s">
        <v>2402</v>
      </c>
      <c r="D564" s="115" t="s">
        <v>2403</v>
      </c>
      <c r="E564" s="116" t="s">
        <v>2404</v>
      </c>
      <c r="F564" s="117" t="n">
        <v>1</v>
      </c>
      <c r="G564" s="118" t="n">
        <v>0</v>
      </c>
      <c r="H564" s="117"/>
      <c r="I564" s="119"/>
      <c r="J564" s="119"/>
      <c r="K564" s="120" t="s">
        <v>2123</v>
      </c>
    </row>
    <row r="565" customFormat="false" ht="67.5" hidden="false" customHeight="true" outlineLevel="0" collapsed="false">
      <c r="A565" s="112" t="n">
        <v>564</v>
      </c>
      <c r="B565" s="113" t="n">
        <v>1</v>
      </c>
      <c r="C565" s="114" t="s">
        <v>2387</v>
      </c>
      <c r="D565" s="115" t="s">
        <v>2405</v>
      </c>
      <c r="E565" s="116" t="s">
        <v>2406</v>
      </c>
      <c r="F565" s="117"/>
      <c r="G565" s="118" t="n">
        <v>0</v>
      </c>
      <c r="H565" s="117"/>
      <c r="I565" s="119"/>
      <c r="J565" s="119"/>
      <c r="K565" s="120" t="s">
        <v>2123</v>
      </c>
    </row>
    <row r="566" customFormat="false" ht="67.5" hidden="false" customHeight="true" outlineLevel="0" collapsed="false">
      <c r="A566" s="112" t="n">
        <v>565</v>
      </c>
      <c r="B566" s="113" t="n">
        <v>0.1</v>
      </c>
      <c r="C566" s="114" t="s">
        <v>2407</v>
      </c>
      <c r="D566" s="115" t="s">
        <v>2408</v>
      </c>
      <c r="E566" s="116" t="s">
        <v>2409</v>
      </c>
      <c r="F566" s="117"/>
      <c r="G566" s="118" t="n">
        <v>0</v>
      </c>
      <c r="H566" s="117"/>
      <c r="I566" s="119"/>
      <c r="J566" s="119"/>
      <c r="K566" s="120" t="s">
        <v>2410</v>
      </c>
    </row>
    <row r="567" customFormat="false" ht="67.5" hidden="false" customHeight="true" outlineLevel="0" collapsed="false">
      <c r="A567" s="112" t="n">
        <v>566</v>
      </c>
      <c r="B567" s="113" t="n">
        <v>0.1</v>
      </c>
      <c r="C567" s="114" t="s">
        <v>2411</v>
      </c>
      <c r="D567" s="115" t="s">
        <v>2412</v>
      </c>
      <c r="E567" s="116" t="s">
        <v>2413</v>
      </c>
      <c r="F567" s="117"/>
      <c r="G567" s="118" t="n">
        <v>0</v>
      </c>
      <c r="H567" s="117"/>
      <c r="I567" s="119"/>
      <c r="J567" s="119"/>
      <c r="K567" s="120" t="s">
        <v>2410</v>
      </c>
    </row>
    <row r="568" customFormat="false" ht="67.5" hidden="false" customHeight="true" outlineLevel="0" collapsed="false">
      <c r="A568" s="112" t="n">
        <v>567</v>
      </c>
      <c r="B568" s="113" t="n">
        <v>0.1</v>
      </c>
      <c r="C568" s="114" t="s">
        <v>2414</v>
      </c>
      <c r="D568" s="115" t="s">
        <v>2415</v>
      </c>
      <c r="E568" s="116" t="s">
        <v>2416</v>
      </c>
      <c r="F568" s="117"/>
      <c r="G568" s="118" t="n">
        <v>0</v>
      </c>
      <c r="H568" s="117"/>
      <c r="I568" s="119"/>
      <c r="J568" s="119"/>
      <c r="K568" s="120" t="s">
        <v>2410</v>
      </c>
    </row>
    <row r="569" customFormat="false" ht="67.5" hidden="false" customHeight="true" outlineLevel="0" collapsed="false">
      <c r="A569" s="112" t="n">
        <v>568</v>
      </c>
      <c r="B569" s="113" t="n">
        <v>0.1</v>
      </c>
      <c r="C569" s="114" t="s">
        <v>2417</v>
      </c>
      <c r="D569" s="115" t="s">
        <v>2418</v>
      </c>
      <c r="E569" s="116" t="s">
        <v>2419</v>
      </c>
      <c r="F569" s="117"/>
      <c r="G569" s="118" t="n">
        <v>0</v>
      </c>
      <c r="H569" s="117"/>
      <c r="I569" s="119"/>
      <c r="J569" s="119"/>
      <c r="K569" s="120" t="s">
        <v>2410</v>
      </c>
    </row>
    <row r="570" customFormat="false" ht="67.5" hidden="false" customHeight="true" outlineLevel="0" collapsed="false">
      <c r="A570" s="112" t="n">
        <v>569</v>
      </c>
      <c r="B570" s="113" t="n">
        <v>0.1</v>
      </c>
      <c r="C570" s="114" t="s">
        <v>2420</v>
      </c>
      <c r="D570" s="115" t="s">
        <v>2421</v>
      </c>
      <c r="E570" s="116" t="s">
        <v>2422</v>
      </c>
      <c r="F570" s="117"/>
      <c r="G570" s="118" t="n">
        <v>0</v>
      </c>
      <c r="H570" s="117"/>
      <c r="I570" s="119"/>
      <c r="J570" s="119"/>
      <c r="K570" s="120" t="s">
        <v>2410</v>
      </c>
    </row>
    <row r="571" customFormat="false" ht="67.5" hidden="false" customHeight="true" outlineLevel="0" collapsed="false">
      <c r="A571" s="112" t="n">
        <v>570</v>
      </c>
      <c r="B571" s="113" t="n">
        <v>0.1</v>
      </c>
      <c r="C571" s="114" t="s">
        <v>2423</v>
      </c>
      <c r="D571" s="115" t="s">
        <v>2424</v>
      </c>
      <c r="E571" s="116" t="s">
        <v>2425</v>
      </c>
      <c r="F571" s="117"/>
      <c r="G571" s="118" t="n">
        <v>0</v>
      </c>
      <c r="H571" s="117"/>
      <c r="I571" s="119"/>
      <c r="J571" s="119"/>
      <c r="K571" s="120" t="s">
        <v>2410</v>
      </c>
    </row>
    <row r="572" customFormat="false" ht="67.5" hidden="false" customHeight="true" outlineLevel="0" collapsed="false">
      <c r="A572" s="112" t="n">
        <v>571</v>
      </c>
      <c r="B572" s="113" t="n">
        <v>0.1</v>
      </c>
      <c r="C572" s="114" t="s">
        <v>2426</v>
      </c>
      <c r="D572" s="115" t="s">
        <v>2427</v>
      </c>
      <c r="E572" s="116" t="s">
        <v>2428</v>
      </c>
      <c r="F572" s="117"/>
      <c r="G572" s="118" t="n">
        <v>0</v>
      </c>
      <c r="H572" s="117"/>
      <c r="I572" s="119"/>
      <c r="J572" s="119"/>
      <c r="K572" s="120" t="s">
        <v>2410</v>
      </c>
    </row>
    <row r="573" customFormat="false" ht="67.5" hidden="false" customHeight="true" outlineLevel="0" collapsed="false">
      <c r="A573" s="112" t="n">
        <v>572</v>
      </c>
      <c r="B573" s="113" t="n">
        <v>0.1</v>
      </c>
      <c r="C573" s="114" t="s">
        <v>2429</v>
      </c>
      <c r="D573" s="115" t="s">
        <v>2430</v>
      </c>
      <c r="E573" s="116" t="s">
        <v>2431</v>
      </c>
      <c r="F573" s="117"/>
      <c r="G573" s="118" t="n">
        <v>0</v>
      </c>
      <c r="H573" s="117"/>
      <c r="I573" s="119"/>
      <c r="J573" s="119"/>
      <c r="K573" s="120" t="s">
        <v>2410</v>
      </c>
    </row>
    <row r="574" customFormat="false" ht="67.5" hidden="false" customHeight="true" outlineLevel="0" collapsed="false">
      <c r="A574" s="112" t="n">
        <v>573</v>
      </c>
      <c r="B574" s="113" t="n">
        <v>0.2</v>
      </c>
      <c r="C574" s="114" t="s">
        <v>2432</v>
      </c>
      <c r="D574" s="115" t="s">
        <v>2433</v>
      </c>
      <c r="E574" s="116" t="s">
        <v>2434</v>
      </c>
      <c r="F574" s="117"/>
      <c r="G574" s="118" t="n">
        <v>0</v>
      </c>
      <c r="H574" s="117"/>
      <c r="I574" s="119"/>
      <c r="J574" s="119"/>
      <c r="K574" s="120" t="s">
        <v>2410</v>
      </c>
    </row>
    <row r="575" customFormat="false" ht="67.5" hidden="false" customHeight="true" outlineLevel="0" collapsed="false">
      <c r="A575" s="112" t="n">
        <v>574</v>
      </c>
      <c r="B575" s="113" t="n">
        <v>0.2</v>
      </c>
      <c r="C575" s="114" t="s">
        <v>2435</v>
      </c>
      <c r="D575" s="115" t="s">
        <v>2436</v>
      </c>
      <c r="E575" s="116" t="s">
        <v>2437</v>
      </c>
      <c r="F575" s="117"/>
      <c r="G575" s="118" t="n">
        <v>0</v>
      </c>
      <c r="H575" s="117"/>
      <c r="I575" s="119"/>
      <c r="J575" s="119"/>
      <c r="K575" s="120" t="s">
        <v>2410</v>
      </c>
    </row>
    <row r="576" customFormat="false" ht="67.5" hidden="false" customHeight="true" outlineLevel="0" collapsed="false">
      <c r="A576" s="112" t="n">
        <v>575</v>
      </c>
      <c r="B576" s="113" t="n">
        <v>0.2</v>
      </c>
      <c r="C576" s="114" t="s">
        <v>2438</v>
      </c>
      <c r="D576" s="115" t="s">
        <v>2439</v>
      </c>
      <c r="E576" s="116" t="s">
        <v>2440</v>
      </c>
      <c r="F576" s="117"/>
      <c r="G576" s="118" t="n">
        <v>0</v>
      </c>
      <c r="H576" s="117"/>
      <c r="I576" s="119"/>
      <c r="J576" s="119"/>
      <c r="K576" s="120" t="s">
        <v>2410</v>
      </c>
    </row>
    <row r="577" customFormat="false" ht="67.5" hidden="false" customHeight="true" outlineLevel="0" collapsed="false">
      <c r="A577" s="112" t="n">
        <v>576</v>
      </c>
      <c r="B577" s="113" t="n">
        <v>0.2</v>
      </c>
      <c r="C577" s="114" t="s">
        <v>2441</v>
      </c>
      <c r="D577" s="115" t="s">
        <v>2442</v>
      </c>
      <c r="E577" s="116" t="s">
        <v>2443</v>
      </c>
      <c r="F577" s="117"/>
      <c r="G577" s="118" t="n">
        <v>0</v>
      </c>
      <c r="H577" s="117"/>
      <c r="I577" s="119"/>
      <c r="J577" s="119"/>
      <c r="K577" s="120" t="s">
        <v>2410</v>
      </c>
    </row>
    <row r="578" customFormat="false" ht="67.5" hidden="false" customHeight="true" outlineLevel="0" collapsed="false">
      <c r="A578" s="112" t="n">
        <v>577</v>
      </c>
      <c r="B578" s="113" t="n">
        <v>0.2</v>
      </c>
      <c r="C578" s="114" t="s">
        <v>2444</v>
      </c>
      <c r="D578" s="115" t="s">
        <v>2445</v>
      </c>
      <c r="E578" s="116" t="s">
        <v>2446</v>
      </c>
      <c r="F578" s="117"/>
      <c r="G578" s="118" t="n">
        <v>0</v>
      </c>
      <c r="H578" s="117"/>
      <c r="I578" s="119"/>
      <c r="J578" s="119"/>
      <c r="K578" s="120" t="s">
        <v>2410</v>
      </c>
    </row>
    <row r="579" customFormat="false" ht="67.5" hidden="false" customHeight="true" outlineLevel="0" collapsed="false">
      <c r="A579" s="112" t="n">
        <v>578</v>
      </c>
      <c r="B579" s="113" t="n">
        <v>0.2</v>
      </c>
      <c r="C579" s="114" t="s">
        <v>2447</v>
      </c>
      <c r="D579" s="115" t="s">
        <v>2448</v>
      </c>
      <c r="E579" s="116" t="s">
        <v>2428</v>
      </c>
      <c r="F579" s="117"/>
      <c r="G579" s="118" t="n">
        <v>0</v>
      </c>
      <c r="H579" s="117"/>
      <c r="I579" s="119"/>
      <c r="J579" s="119"/>
      <c r="K579" s="120" t="s">
        <v>2410</v>
      </c>
    </row>
    <row r="580" customFormat="false" ht="67.5" hidden="false" customHeight="true" outlineLevel="0" collapsed="false">
      <c r="A580" s="112" t="n">
        <v>579</v>
      </c>
      <c r="B580" s="113" t="n">
        <v>0.2</v>
      </c>
      <c r="C580" s="114" t="s">
        <v>2449</v>
      </c>
      <c r="D580" s="115" t="s">
        <v>2450</v>
      </c>
      <c r="E580" s="116" t="s">
        <v>2451</v>
      </c>
      <c r="F580" s="117"/>
      <c r="G580" s="118" t="n">
        <v>0</v>
      </c>
      <c r="H580" s="117"/>
      <c r="I580" s="119"/>
      <c r="J580" s="119"/>
      <c r="K580" s="120" t="s">
        <v>2410</v>
      </c>
    </row>
    <row r="581" customFormat="false" ht="67.5" hidden="false" customHeight="true" outlineLevel="0" collapsed="false">
      <c r="A581" s="112" t="n">
        <v>580</v>
      </c>
      <c r="B581" s="113" t="n">
        <v>0.2</v>
      </c>
      <c r="C581" s="114" t="s">
        <v>2452</v>
      </c>
      <c r="D581" s="115" t="s">
        <v>2453</v>
      </c>
      <c r="E581" s="116" t="s">
        <v>2454</v>
      </c>
      <c r="F581" s="117"/>
      <c r="G581" s="118" t="n">
        <v>0</v>
      </c>
      <c r="H581" s="117"/>
      <c r="I581" s="119"/>
      <c r="J581" s="119"/>
      <c r="K581" s="120" t="s">
        <v>2410</v>
      </c>
    </row>
    <row r="582" customFormat="false" ht="67.5" hidden="false" customHeight="true" outlineLevel="0" collapsed="false">
      <c r="A582" s="112" t="n">
        <v>581</v>
      </c>
      <c r="B582" s="113" t="n">
        <v>0.3</v>
      </c>
      <c r="C582" s="114" t="s">
        <v>2455</v>
      </c>
      <c r="D582" s="115" t="s">
        <v>2456</v>
      </c>
      <c r="E582" s="116" t="s">
        <v>2457</v>
      </c>
      <c r="F582" s="117"/>
      <c r="G582" s="118" t="n">
        <v>0</v>
      </c>
      <c r="H582" s="117"/>
      <c r="I582" s="119"/>
      <c r="J582" s="119"/>
      <c r="K582" s="120" t="s">
        <v>2410</v>
      </c>
    </row>
    <row r="583" customFormat="false" ht="67.5" hidden="false" customHeight="true" outlineLevel="0" collapsed="false">
      <c r="A583" s="112" t="n">
        <v>582</v>
      </c>
      <c r="B583" s="113" t="n">
        <v>0.3</v>
      </c>
      <c r="C583" s="114" t="s">
        <v>2458</v>
      </c>
      <c r="D583" s="115" t="s">
        <v>2459</v>
      </c>
      <c r="E583" s="116" t="s">
        <v>2460</v>
      </c>
      <c r="F583" s="117"/>
      <c r="G583" s="118" t="n">
        <v>0</v>
      </c>
      <c r="H583" s="117"/>
      <c r="I583" s="119"/>
      <c r="J583" s="119"/>
      <c r="K583" s="120" t="s">
        <v>2410</v>
      </c>
    </row>
    <row r="584" customFormat="false" ht="67.5" hidden="false" customHeight="true" outlineLevel="0" collapsed="false">
      <c r="A584" s="112" t="n">
        <v>583</v>
      </c>
      <c r="B584" s="113" t="n">
        <v>0.3</v>
      </c>
      <c r="C584" s="114" t="s">
        <v>2461</v>
      </c>
      <c r="D584" s="115" t="s">
        <v>2462</v>
      </c>
      <c r="E584" s="116" t="s">
        <v>2463</v>
      </c>
      <c r="F584" s="117"/>
      <c r="G584" s="118" t="n">
        <v>0</v>
      </c>
      <c r="H584" s="117"/>
      <c r="I584" s="119"/>
      <c r="J584" s="119"/>
      <c r="K584" s="120" t="s">
        <v>2410</v>
      </c>
    </row>
    <row r="585" customFormat="false" ht="67.5" hidden="false" customHeight="true" outlineLevel="0" collapsed="false">
      <c r="A585" s="112" t="n">
        <v>584</v>
      </c>
      <c r="B585" s="113" t="n">
        <v>0.3</v>
      </c>
      <c r="C585" s="114" t="s">
        <v>2464</v>
      </c>
      <c r="D585" s="115" t="s">
        <v>2465</v>
      </c>
      <c r="E585" s="116" t="s">
        <v>2428</v>
      </c>
      <c r="F585" s="117"/>
      <c r="G585" s="118" t="n">
        <v>0</v>
      </c>
      <c r="H585" s="117"/>
      <c r="I585" s="119"/>
      <c r="J585" s="119"/>
      <c r="K585" s="120" t="s">
        <v>2410</v>
      </c>
    </row>
    <row r="586" customFormat="false" ht="67.5" hidden="false" customHeight="true" outlineLevel="0" collapsed="false">
      <c r="A586" s="112" t="n">
        <v>585</v>
      </c>
      <c r="B586" s="113" t="n">
        <v>0.3</v>
      </c>
      <c r="C586" s="114" t="s">
        <v>2466</v>
      </c>
      <c r="D586" s="115" t="s">
        <v>2467</v>
      </c>
      <c r="E586" s="116" t="s">
        <v>2468</v>
      </c>
      <c r="F586" s="117"/>
      <c r="G586" s="118" t="n">
        <v>0</v>
      </c>
      <c r="H586" s="117"/>
      <c r="I586" s="119"/>
      <c r="J586" s="119"/>
      <c r="K586" s="120" t="s">
        <v>2410</v>
      </c>
    </row>
    <row r="587" customFormat="false" ht="67.5" hidden="false" customHeight="true" outlineLevel="0" collapsed="false">
      <c r="A587" s="112" t="n">
        <v>586</v>
      </c>
      <c r="B587" s="113" t="n">
        <v>0.3</v>
      </c>
      <c r="C587" s="114" t="s">
        <v>2469</v>
      </c>
      <c r="D587" s="115" t="s">
        <v>2470</v>
      </c>
      <c r="E587" s="116" t="s">
        <v>2471</v>
      </c>
      <c r="F587" s="117"/>
      <c r="G587" s="118" t="n">
        <v>0</v>
      </c>
      <c r="H587" s="117"/>
      <c r="I587" s="119"/>
      <c r="J587" s="119"/>
      <c r="K587" s="120" t="s">
        <v>2410</v>
      </c>
    </row>
    <row r="588" customFormat="false" ht="67.5" hidden="false" customHeight="true" outlineLevel="0" collapsed="false">
      <c r="A588" s="112" t="n">
        <v>587</v>
      </c>
      <c r="B588" s="113" t="n">
        <v>0.3</v>
      </c>
      <c r="C588" s="114" t="s">
        <v>2472</v>
      </c>
      <c r="D588" s="115" t="s">
        <v>2473</v>
      </c>
      <c r="E588" s="116" t="s">
        <v>2474</v>
      </c>
      <c r="F588" s="117"/>
      <c r="G588" s="118" t="n">
        <v>0</v>
      </c>
      <c r="H588" s="117"/>
      <c r="I588" s="119"/>
      <c r="J588" s="119"/>
      <c r="K588" s="120" t="s">
        <v>2410</v>
      </c>
    </row>
    <row r="589" customFormat="false" ht="67.5" hidden="false" customHeight="true" outlineLevel="0" collapsed="false">
      <c r="A589" s="112" t="n">
        <v>588</v>
      </c>
      <c r="B589" s="113" t="n">
        <v>0.3</v>
      </c>
      <c r="C589" s="114" t="s">
        <v>2475</v>
      </c>
      <c r="D589" s="115" t="s">
        <v>2476</v>
      </c>
      <c r="E589" s="116" t="s">
        <v>1607</v>
      </c>
      <c r="F589" s="117"/>
      <c r="G589" s="118" t="n">
        <v>0</v>
      </c>
      <c r="H589" s="117"/>
      <c r="I589" s="119"/>
      <c r="J589" s="119"/>
      <c r="K589" s="120" t="s">
        <v>2410</v>
      </c>
    </row>
    <row r="590" customFormat="false" ht="67.5" hidden="false" customHeight="true" outlineLevel="0" collapsed="false">
      <c r="A590" s="112" t="n">
        <v>589</v>
      </c>
      <c r="B590" s="113" t="n">
        <v>0.3</v>
      </c>
      <c r="C590" s="114" t="s">
        <v>2477</v>
      </c>
      <c r="D590" s="115" t="s">
        <v>2478</v>
      </c>
      <c r="E590" s="116" t="s">
        <v>2479</v>
      </c>
      <c r="F590" s="117"/>
      <c r="G590" s="118" t="n">
        <v>0</v>
      </c>
      <c r="H590" s="117"/>
      <c r="I590" s="119"/>
      <c r="J590" s="119"/>
      <c r="K590" s="120" t="s">
        <v>2410</v>
      </c>
    </row>
    <row r="591" customFormat="false" ht="67.5" hidden="false" customHeight="true" outlineLevel="0" collapsed="false">
      <c r="A591" s="112" t="n">
        <v>590</v>
      </c>
      <c r="B591" s="113" t="n">
        <v>0.3</v>
      </c>
      <c r="C591" s="114" t="s">
        <v>2480</v>
      </c>
      <c r="D591" s="115" t="s">
        <v>2481</v>
      </c>
      <c r="E591" s="116" t="s">
        <v>2482</v>
      </c>
      <c r="F591" s="117"/>
      <c r="G591" s="118" t="n">
        <v>0</v>
      </c>
      <c r="H591" s="117"/>
      <c r="I591" s="119"/>
      <c r="J591" s="119"/>
      <c r="K591" s="120" t="s">
        <v>2410</v>
      </c>
    </row>
    <row r="592" customFormat="false" ht="67.5" hidden="false" customHeight="true" outlineLevel="0" collapsed="false">
      <c r="A592" s="112" t="n">
        <v>591</v>
      </c>
      <c r="B592" s="113" t="n">
        <v>0.4</v>
      </c>
      <c r="C592" s="114" t="s">
        <v>2483</v>
      </c>
      <c r="D592" s="115" t="s">
        <v>2484</v>
      </c>
      <c r="E592" s="116" t="s">
        <v>2485</v>
      </c>
      <c r="F592" s="117" t="n">
        <v>1</v>
      </c>
      <c r="G592" s="118" t="n">
        <v>0</v>
      </c>
      <c r="H592" s="117"/>
      <c r="I592" s="119"/>
      <c r="J592" s="119"/>
      <c r="K592" s="120" t="s">
        <v>2410</v>
      </c>
    </row>
    <row r="593" customFormat="false" ht="67.5" hidden="false" customHeight="true" outlineLevel="0" collapsed="false">
      <c r="A593" s="112" t="n">
        <v>592</v>
      </c>
      <c r="B593" s="113" t="n">
        <v>0.4</v>
      </c>
      <c r="C593" s="114" t="s">
        <v>2486</v>
      </c>
      <c r="D593" s="115" t="s">
        <v>2487</v>
      </c>
      <c r="E593" s="116" t="s">
        <v>2488</v>
      </c>
      <c r="F593" s="117"/>
      <c r="G593" s="118" t="n">
        <v>0</v>
      </c>
      <c r="H593" s="117"/>
      <c r="I593" s="119"/>
      <c r="J593" s="119"/>
      <c r="K593" s="120" t="s">
        <v>2410</v>
      </c>
    </row>
    <row r="594" customFormat="false" ht="67.5" hidden="false" customHeight="true" outlineLevel="0" collapsed="false">
      <c r="A594" s="112" t="n">
        <v>593</v>
      </c>
      <c r="B594" s="113" t="n">
        <v>0.4</v>
      </c>
      <c r="C594" s="114" t="s">
        <v>2489</v>
      </c>
      <c r="D594" s="115" t="s">
        <v>2490</v>
      </c>
      <c r="E594" s="116" t="s">
        <v>2491</v>
      </c>
      <c r="F594" s="117"/>
      <c r="G594" s="118" t="n">
        <v>0</v>
      </c>
      <c r="H594" s="117"/>
      <c r="I594" s="119"/>
      <c r="J594" s="119"/>
      <c r="K594" s="120" t="s">
        <v>2410</v>
      </c>
    </row>
    <row r="595" customFormat="false" ht="67.5" hidden="false" customHeight="true" outlineLevel="0" collapsed="false">
      <c r="A595" s="112" t="n">
        <v>594</v>
      </c>
      <c r="B595" s="113" t="n">
        <v>0.4</v>
      </c>
      <c r="C595" s="114" t="s">
        <v>2492</v>
      </c>
      <c r="D595" s="115" t="s">
        <v>2493</v>
      </c>
      <c r="E595" s="116" t="s">
        <v>2494</v>
      </c>
      <c r="F595" s="117"/>
      <c r="G595" s="118" t="n">
        <v>0</v>
      </c>
      <c r="H595" s="117"/>
      <c r="I595" s="119"/>
      <c r="J595" s="119"/>
      <c r="K595" s="120" t="s">
        <v>2410</v>
      </c>
    </row>
    <row r="596" customFormat="false" ht="67.5" hidden="false" customHeight="true" outlineLevel="0" collapsed="false">
      <c r="A596" s="112" t="n">
        <v>595</v>
      </c>
      <c r="B596" s="113" t="n">
        <v>0.4</v>
      </c>
      <c r="C596" s="114" t="s">
        <v>2495</v>
      </c>
      <c r="D596" s="115" t="s">
        <v>2496</v>
      </c>
      <c r="E596" s="116" t="s">
        <v>2497</v>
      </c>
      <c r="F596" s="117"/>
      <c r="G596" s="118" t="n">
        <v>0</v>
      </c>
      <c r="H596" s="117"/>
      <c r="I596" s="119"/>
      <c r="J596" s="119"/>
      <c r="K596" s="120" t="s">
        <v>2410</v>
      </c>
    </row>
    <row r="597" customFormat="false" ht="67.5" hidden="false" customHeight="true" outlineLevel="0" collapsed="false">
      <c r="A597" s="112" t="n">
        <v>596</v>
      </c>
      <c r="B597" s="113" t="n">
        <v>0.4</v>
      </c>
      <c r="C597" s="114" t="s">
        <v>2498</v>
      </c>
      <c r="D597" s="115" t="s">
        <v>2499</v>
      </c>
      <c r="E597" s="116" t="s">
        <v>2500</v>
      </c>
      <c r="F597" s="117"/>
      <c r="G597" s="118" t="n">
        <v>0</v>
      </c>
      <c r="H597" s="117"/>
      <c r="I597" s="119"/>
      <c r="J597" s="119"/>
      <c r="K597" s="120" t="s">
        <v>2410</v>
      </c>
    </row>
    <row r="598" customFormat="false" ht="67.5" hidden="false" customHeight="true" outlineLevel="0" collapsed="false">
      <c r="A598" s="112" t="n">
        <v>597</v>
      </c>
      <c r="B598" s="113" t="n">
        <v>0.4</v>
      </c>
      <c r="C598" s="114" t="s">
        <v>2501</v>
      </c>
      <c r="D598" s="115" t="s">
        <v>2502</v>
      </c>
      <c r="E598" s="116" t="s">
        <v>2503</v>
      </c>
      <c r="F598" s="117"/>
      <c r="G598" s="118" t="n">
        <v>0</v>
      </c>
      <c r="H598" s="117"/>
      <c r="I598" s="119"/>
      <c r="J598" s="119"/>
      <c r="K598" s="120" t="s">
        <v>2410</v>
      </c>
    </row>
    <row r="599" customFormat="false" ht="67.5" hidden="false" customHeight="true" outlineLevel="0" collapsed="false">
      <c r="A599" s="112" t="n">
        <v>598</v>
      </c>
      <c r="B599" s="113" t="n">
        <v>0.4</v>
      </c>
      <c r="C599" s="114" t="s">
        <v>2504</v>
      </c>
      <c r="D599" s="115" t="s">
        <v>2505</v>
      </c>
      <c r="E599" s="116" t="s">
        <v>2506</v>
      </c>
      <c r="F599" s="117"/>
      <c r="G599" s="118" t="n">
        <v>0</v>
      </c>
      <c r="H599" s="117"/>
      <c r="I599" s="119"/>
      <c r="J599" s="119"/>
      <c r="K599" s="120" t="s">
        <v>2410</v>
      </c>
    </row>
    <row r="600" customFormat="false" ht="67.5" hidden="false" customHeight="true" outlineLevel="0" collapsed="false">
      <c r="A600" s="112" t="n">
        <v>599</v>
      </c>
      <c r="B600" s="113" t="n">
        <v>0.5</v>
      </c>
      <c r="C600" s="114" t="s">
        <v>2507</v>
      </c>
      <c r="D600" s="115" t="s">
        <v>2508</v>
      </c>
      <c r="E600" s="116" t="s">
        <v>2509</v>
      </c>
      <c r="F600" s="117" t="n">
        <v>1</v>
      </c>
      <c r="G600" s="118" t="n">
        <v>0</v>
      </c>
      <c r="H600" s="117"/>
      <c r="I600" s="119"/>
      <c r="J600" s="119"/>
      <c r="K600" s="120" t="s">
        <v>2410</v>
      </c>
    </row>
    <row r="601" customFormat="false" ht="67.5" hidden="false" customHeight="true" outlineLevel="0" collapsed="false">
      <c r="A601" s="112" t="n">
        <v>600</v>
      </c>
      <c r="B601" s="113" t="n">
        <v>0.5</v>
      </c>
      <c r="C601" s="114" t="s">
        <v>2510</v>
      </c>
      <c r="D601" s="115" t="s">
        <v>2511</v>
      </c>
      <c r="E601" s="116" t="s">
        <v>2512</v>
      </c>
      <c r="F601" s="117"/>
      <c r="G601" s="118" t="n">
        <v>0</v>
      </c>
      <c r="H601" s="117"/>
      <c r="I601" s="119"/>
      <c r="J601" s="119"/>
      <c r="K601" s="120" t="s">
        <v>2410</v>
      </c>
    </row>
    <row r="602" customFormat="false" ht="67.5" hidden="false" customHeight="true" outlineLevel="0" collapsed="false">
      <c r="A602" s="112" t="n">
        <v>601</v>
      </c>
      <c r="B602" s="113" t="n">
        <v>0.5</v>
      </c>
      <c r="C602" s="114" t="s">
        <v>2513</v>
      </c>
      <c r="D602" s="115" t="s">
        <v>2514</v>
      </c>
      <c r="E602" s="116" t="s">
        <v>2515</v>
      </c>
      <c r="F602" s="117"/>
      <c r="G602" s="118" t="n">
        <v>0</v>
      </c>
      <c r="H602" s="117"/>
      <c r="I602" s="119"/>
      <c r="J602" s="119"/>
      <c r="K602" s="120" t="s">
        <v>2410</v>
      </c>
    </row>
    <row r="603" customFormat="false" ht="67.5" hidden="false" customHeight="true" outlineLevel="0" collapsed="false">
      <c r="A603" s="112" t="n">
        <v>602</v>
      </c>
      <c r="B603" s="113" t="n">
        <v>0.5</v>
      </c>
      <c r="C603" s="114" t="s">
        <v>2516</v>
      </c>
      <c r="D603" s="115" t="s">
        <v>2517</v>
      </c>
      <c r="E603" s="116" t="s">
        <v>2518</v>
      </c>
      <c r="F603" s="117"/>
      <c r="G603" s="118" t="n">
        <v>0</v>
      </c>
      <c r="H603" s="117"/>
      <c r="I603" s="119"/>
      <c r="J603" s="119"/>
      <c r="K603" s="120" t="s">
        <v>2410</v>
      </c>
    </row>
    <row r="604" customFormat="false" ht="67.5" hidden="false" customHeight="true" outlineLevel="0" collapsed="false">
      <c r="A604" s="112" t="n">
        <v>603</v>
      </c>
      <c r="B604" s="113" t="n">
        <v>0.5</v>
      </c>
      <c r="C604" s="114" t="s">
        <v>2519</v>
      </c>
      <c r="D604" s="115" t="s">
        <v>2520</v>
      </c>
      <c r="E604" s="116" t="s">
        <v>2521</v>
      </c>
      <c r="F604" s="117"/>
      <c r="G604" s="118" t="n">
        <v>0</v>
      </c>
      <c r="H604" s="117"/>
      <c r="I604" s="119"/>
      <c r="J604" s="119"/>
      <c r="K604" s="120" t="s">
        <v>2410</v>
      </c>
    </row>
    <row r="605" customFormat="false" ht="67.5" hidden="false" customHeight="true" outlineLevel="0" collapsed="false">
      <c r="A605" s="112" t="n">
        <v>604</v>
      </c>
      <c r="B605" s="113" t="n">
        <v>0.5</v>
      </c>
      <c r="C605" s="114" t="s">
        <v>2522</v>
      </c>
      <c r="D605" s="115" t="s">
        <v>2523</v>
      </c>
      <c r="E605" s="116" t="s">
        <v>2524</v>
      </c>
      <c r="F605" s="117"/>
      <c r="G605" s="118" t="n">
        <v>0</v>
      </c>
      <c r="H605" s="117"/>
      <c r="I605" s="119"/>
      <c r="J605" s="119"/>
      <c r="K605" s="120" t="s">
        <v>2410</v>
      </c>
    </row>
    <row r="606" customFormat="false" ht="67.5" hidden="false" customHeight="true" outlineLevel="0" collapsed="false">
      <c r="A606" s="112" t="n">
        <v>605</v>
      </c>
      <c r="B606" s="113" t="n">
        <v>0.5</v>
      </c>
      <c r="C606" s="114" t="s">
        <v>2525</v>
      </c>
      <c r="D606" s="115" t="s">
        <v>2526</v>
      </c>
      <c r="E606" s="116" t="s">
        <v>2527</v>
      </c>
      <c r="F606" s="117"/>
      <c r="G606" s="118" t="n">
        <v>0</v>
      </c>
      <c r="H606" s="117"/>
      <c r="I606" s="119"/>
      <c r="J606" s="119"/>
      <c r="K606" s="120" t="s">
        <v>2410</v>
      </c>
    </row>
    <row r="607" customFormat="false" ht="67.5" hidden="false" customHeight="true" outlineLevel="0" collapsed="false">
      <c r="A607" s="112" t="n">
        <v>606</v>
      </c>
      <c r="B607" s="113" t="n">
        <v>0.5</v>
      </c>
      <c r="C607" s="114" t="s">
        <v>2528</v>
      </c>
      <c r="D607" s="115" t="s">
        <v>2529</v>
      </c>
      <c r="E607" s="116" t="s">
        <v>2530</v>
      </c>
      <c r="F607" s="117" t="n">
        <v>1</v>
      </c>
      <c r="G607" s="118" t="n">
        <v>0</v>
      </c>
      <c r="H607" s="117"/>
      <c r="I607" s="119"/>
      <c r="J607" s="119"/>
      <c r="K607" s="120" t="s">
        <v>2410</v>
      </c>
    </row>
    <row r="608" customFormat="false" ht="67.5" hidden="false" customHeight="true" outlineLevel="0" collapsed="false">
      <c r="A608" s="112" t="n">
        <v>607</v>
      </c>
      <c r="B608" s="113" t="n">
        <v>0.5</v>
      </c>
      <c r="C608" s="114" t="s">
        <v>2531</v>
      </c>
      <c r="D608" s="115" t="s">
        <v>2532</v>
      </c>
      <c r="E608" s="116" t="s">
        <v>2533</v>
      </c>
      <c r="F608" s="117" t="n">
        <v>1</v>
      </c>
      <c r="G608" s="118" t="n">
        <v>0</v>
      </c>
      <c r="H608" s="117"/>
      <c r="I608" s="119"/>
      <c r="J608" s="119"/>
      <c r="K608" s="120" t="s">
        <v>2410</v>
      </c>
    </row>
    <row r="609" customFormat="false" ht="67.5" hidden="false" customHeight="true" outlineLevel="0" collapsed="false">
      <c r="A609" s="112" t="n">
        <v>608</v>
      </c>
      <c r="B609" s="113" t="n">
        <v>0.5</v>
      </c>
      <c r="C609" s="114" t="s">
        <v>2534</v>
      </c>
      <c r="D609" s="115" t="s">
        <v>2535</v>
      </c>
      <c r="E609" s="116" t="s">
        <v>2536</v>
      </c>
      <c r="F609" s="117"/>
      <c r="G609" s="118" t="n">
        <v>0</v>
      </c>
      <c r="H609" s="117"/>
      <c r="I609" s="119"/>
      <c r="J609" s="119"/>
      <c r="K609" s="120" t="s">
        <v>2410</v>
      </c>
    </row>
    <row r="610" customFormat="false" ht="67.5" hidden="false" customHeight="true" outlineLevel="0" collapsed="false">
      <c r="A610" s="112" t="n">
        <v>609</v>
      </c>
      <c r="B610" s="113" t="n">
        <v>0.5</v>
      </c>
      <c r="C610" s="114" t="s">
        <v>2537</v>
      </c>
      <c r="D610" s="115" t="s">
        <v>2538</v>
      </c>
      <c r="E610" s="116" t="s">
        <v>2539</v>
      </c>
      <c r="F610" s="117"/>
      <c r="G610" s="118" t="n">
        <v>0</v>
      </c>
      <c r="H610" s="117"/>
      <c r="I610" s="119"/>
      <c r="J610" s="119"/>
      <c r="K610" s="120" t="s">
        <v>2410</v>
      </c>
    </row>
    <row r="611" customFormat="false" ht="67.5" hidden="false" customHeight="true" outlineLevel="0" collapsed="false">
      <c r="A611" s="112" t="n">
        <v>610</v>
      </c>
      <c r="B611" s="113" t="n">
        <v>0.5</v>
      </c>
      <c r="C611" s="114" t="s">
        <v>2540</v>
      </c>
      <c r="D611" s="115" t="s">
        <v>2541</v>
      </c>
      <c r="E611" s="116" t="s">
        <v>2542</v>
      </c>
      <c r="F611" s="117"/>
      <c r="G611" s="118" t="n">
        <v>0</v>
      </c>
      <c r="H611" s="117"/>
      <c r="I611" s="119"/>
      <c r="J611" s="119"/>
      <c r="K611" s="120" t="s">
        <v>2410</v>
      </c>
    </row>
    <row r="612" customFormat="false" ht="67.5" hidden="false" customHeight="true" outlineLevel="0" collapsed="false">
      <c r="A612" s="112" t="n">
        <v>611</v>
      </c>
      <c r="B612" s="113" t="n">
        <v>0.5</v>
      </c>
      <c r="C612" s="114" t="s">
        <v>2543</v>
      </c>
      <c r="D612" s="115" t="s">
        <v>2544</v>
      </c>
      <c r="E612" s="116" t="s">
        <v>2545</v>
      </c>
      <c r="F612" s="117"/>
      <c r="G612" s="118" t="n">
        <v>0</v>
      </c>
      <c r="H612" s="117"/>
      <c r="I612" s="119"/>
      <c r="J612" s="119"/>
      <c r="K612" s="120" t="s">
        <v>2410</v>
      </c>
    </row>
    <row r="613" customFormat="false" ht="67.5" hidden="false" customHeight="true" outlineLevel="0" collapsed="false">
      <c r="A613" s="112" t="n">
        <v>612</v>
      </c>
      <c r="B613" s="113" t="n">
        <v>0.5</v>
      </c>
      <c r="C613" s="114" t="s">
        <v>2546</v>
      </c>
      <c r="D613" s="115" t="s">
        <v>2547</v>
      </c>
      <c r="E613" s="116" t="s">
        <v>2548</v>
      </c>
      <c r="F613" s="117" t="n">
        <v>1</v>
      </c>
      <c r="G613" s="118" t="n">
        <v>0</v>
      </c>
      <c r="H613" s="117"/>
      <c r="I613" s="119"/>
      <c r="J613" s="119"/>
      <c r="K613" s="120" t="s">
        <v>2410</v>
      </c>
    </row>
    <row r="614" customFormat="false" ht="67.5" hidden="false" customHeight="true" outlineLevel="0" collapsed="false">
      <c r="A614" s="112" t="n">
        <v>613</v>
      </c>
      <c r="B614" s="113" t="n">
        <v>0.5</v>
      </c>
      <c r="C614" s="114" t="s">
        <v>2549</v>
      </c>
      <c r="D614" s="115" t="s">
        <v>2550</v>
      </c>
      <c r="E614" s="116" t="s">
        <v>2551</v>
      </c>
      <c r="F614" s="117"/>
      <c r="G614" s="118" t="n">
        <v>0</v>
      </c>
      <c r="H614" s="117"/>
      <c r="I614" s="119"/>
      <c r="J614" s="119"/>
      <c r="K614" s="120" t="s">
        <v>2410</v>
      </c>
    </row>
    <row r="615" customFormat="false" ht="67.5" hidden="false" customHeight="true" outlineLevel="0" collapsed="false">
      <c r="A615" s="112" t="n">
        <v>614</v>
      </c>
      <c r="B615" s="113" t="n">
        <v>0.5</v>
      </c>
      <c r="C615" s="114" t="s">
        <v>2552</v>
      </c>
      <c r="D615" s="115" t="s">
        <v>2553</v>
      </c>
      <c r="E615" s="116" t="s">
        <v>2554</v>
      </c>
      <c r="F615" s="117" t="n">
        <v>1</v>
      </c>
      <c r="G615" s="118" t="n">
        <v>0</v>
      </c>
      <c r="H615" s="117"/>
      <c r="I615" s="119"/>
      <c r="J615" s="119"/>
      <c r="K615" s="120" t="s">
        <v>2410</v>
      </c>
    </row>
    <row r="616" customFormat="false" ht="67.5" hidden="false" customHeight="true" outlineLevel="0" collapsed="false">
      <c r="A616" s="112" t="n">
        <v>615</v>
      </c>
      <c r="B616" s="113" t="n">
        <v>0.5</v>
      </c>
      <c r="C616" s="114" t="s">
        <v>2555</v>
      </c>
      <c r="D616" s="115" t="s">
        <v>2556</v>
      </c>
      <c r="E616" s="116" t="s">
        <v>2557</v>
      </c>
      <c r="F616" s="117"/>
      <c r="G616" s="118" t="n">
        <v>0</v>
      </c>
      <c r="H616" s="117"/>
      <c r="I616" s="119"/>
      <c r="J616" s="119"/>
      <c r="K616" s="120" t="s">
        <v>2410</v>
      </c>
    </row>
    <row r="617" customFormat="false" ht="67.5" hidden="false" customHeight="true" outlineLevel="0" collapsed="false">
      <c r="A617" s="112" t="n">
        <v>616</v>
      </c>
      <c r="B617" s="113" t="n">
        <v>0.5</v>
      </c>
      <c r="C617" s="114" t="s">
        <v>2558</v>
      </c>
      <c r="D617" s="115" t="s">
        <v>2559</v>
      </c>
      <c r="E617" s="116" t="s">
        <v>2560</v>
      </c>
      <c r="F617" s="117"/>
      <c r="G617" s="118" t="n">
        <v>0</v>
      </c>
      <c r="H617" s="117"/>
      <c r="I617" s="119"/>
      <c r="J617" s="119"/>
      <c r="K617" s="120" t="s">
        <v>2410</v>
      </c>
    </row>
    <row r="618" customFormat="false" ht="67.5" hidden="false" customHeight="true" outlineLevel="0" collapsed="false">
      <c r="A618" s="112" t="n">
        <v>617</v>
      </c>
      <c r="B618" s="113" t="n">
        <v>0.5</v>
      </c>
      <c r="C618" s="114" t="s">
        <v>2561</v>
      </c>
      <c r="D618" s="115" t="s">
        <v>2562</v>
      </c>
      <c r="E618" s="116" t="s">
        <v>2563</v>
      </c>
      <c r="F618" s="117"/>
      <c r="G618" s="118" t="n">
        <v>0</v>
      </c>
      <c r="H618" s="117"/>
      <c r="I618" s="119"/>
      <c r="J618" s="119"/>
      <c r="K618" s="120" t="s">
        <v>2410</v>
      </c>
    </row>
    <row r="619" customFormat="false" ht="67.5" hidden="false" customHeight="true" outlineLevel="0" collapsed="false">
      <c r="A619" s="112" t="n">
        <v>618</v>
      </c>
      <c r="B619" s="113" t="n">
        <v>0.5</v>
      </c>
      <c r="C619" s="114" t="s">
        <v>2564</v>
      </c>
      <c r="D619" s="115" t="s">
        <v>2565</v>
      </c>
      <c r="E619" s="116" t="s">
        <v>2566</v>
      </c>
      <c r="F619" s="117"/>
      <c r="G619" s="118" t="n">
        <v>0</v>
      </c>
      <c r="H619" s="117"/>
      <c r="I619" s="119" t="n">
        <v>1</v>
      </c>
      <c r="J619" s="119"/>
      <c r="K619" s="120" t="s">
        <v>2410</v>
      </c>
    </row>
    <row r="620" customFormat="false" ht="67.5" hidden="false" customHeight="true" outlineLevel="0" collapsed="false">
      <c r="A620" s="112" t="n">
        <v>619</v>
      </c>
      <c r="B620" s="113" t="n">
        <v>0.5</v>
      </c>
      <c r="C620" s="114" t="s">
        <v>2567</v>
      </c>
      <c r="D620" s="115" t="s">
        <v>2568</v>
      </c>
      <c r="E620" s="116" t="s">
        <v>2569</v>
      </c>
      <c r="F620" s="117"/>
      <c r="G620" s="118" t="n">
        <v>0</v>
      </c>
      <c r="H620" s="117"/>
      <c r="I620" s="119"/>
      <c r="J620" s="119"/>
      <c r="K620" s="120" t="s">
        <v>2410</v>
      </c>
    </row>
    <row r="621" customFormat="false" ht="67.5" hidden="false" customHeight="true" outlineLevel="0" collapsed="false">
      <c r="A621" s="112" t="n">
        <v>620</v>
      </c>
      <c r="B621" s="113" t="n">
        <v>0.5</v>
      </c>
      <c r="C621" s="114" t="s">
        <v>2570</v>
      </c>
      <c r="D621" s="115" t="s">
        <v>2571</v>
      </c>
      <c r="E621" s="116" t="s">
        <v>2572</v>
      </c>
      <c r="F621" s="117" t="n">
        <v>1</v>
      </c>
      <c r="G621" s="118" t="n">
        <v>0</v>
      </c>
      <c r="H621" s="117"/>
      <c r="I621" s="119"/>
      <c r="J621" s="119"/>
      <c r="K621" s="120" t="s">
        <v>2410</v>
      </c>
    </row>
    <row r="622" customFormat="false" ht="67.5" hidden="false" customHeight="true" outlineLevel="0" collapsed="false">
      <c r="A622" s="112" t="n">
        <v>621</v>
      </c>
      <c r="B622" s="113" t="n">
        <v>0.5</v>
      </c>
      <c r="C622" s="114" t="s">
        <v>2573</v>
      </c>
      <c r="D622" s="115" t="s">
        <v>2574</v>
      </c>
      <c r="E622" s="116" t="s">
        <v>2575</v>
      </c>
      <c r="F622" s="117"/>
      <c r="G622" s="118" t="n">
        <v>0</v>
      </c>
      <c r="H622" s="117"/>
      <c r="I622" s="119"/>
      <c r="J622" s="119"/>
      <c r="K622" s="120" t="s">
        <v>2410</v>
      </c>
    </row>
    <row r="623" customFormat="false" ht="67.5" hidden="false" customHeight="true" outlineLevel="0" collapsed="false">
      <c r="A623" s="112" t="n">
        <v>622</v>
      </c>
      <c r="B623" s="113" t="n">
        <v>0.5</v>
      </c>
      <c r="C623" s="114" t="s">
        <v>2576</v>
      </c>
      <c r="D623" s="115" t="s">
        <v>2577</v>
      </c>
      <c r="E623" s="116" t="s">
        <v>2578</v>
      </c>
      <c r="F623" s="117"/>
      <c r="G623" s="118" t="n">
        <v>0</v>
      </c>
      <c r="H623" s="117"/>
      <c r="I623" s="119"/>
      <c r="J623" s="119"/>
      <c r="K623" s="120" t="s">
        <v>2410</v>
      </c>
    </row>
    <row r="624" customFormat="false" ht="67.5" hidden="false" customHeight="true" outlineLevel="0" collapsed="false">
      <c r="A624" s="112" t="n">
        <v>623</v>
      </c>
      <c r="B624" s="113" t="n">
        <v>0.5</v>
      </c>
      <c r="C624" s="114" t="s">
        <v>2579</v>
      </c>
      <c r="D624" s="115" t="s">
        <v>2580</v>
      </c>
      <c r="E624" s="116" t="s">
        <v>2581</v>
      </c>
      <c r="F624" s="117"/>
      <c r="G624" s="118" t="n">
        <v>0</v>
      </c>
      <c r="H624" s="117"/>
      <c r="I624" s="119"/>
      <c r="J624" s="119"/>
      <c r="K624" s="120" t="s">
        <v>2410</v>
      </c>
    </row>
    <row r="625" customFormat="false" ht="67.5" hidden="false" customHeight="true" outlineLevel="0" collapsed="false">
      <c r="A625" s="112" t="n">
        <v>624</v>
      </c>
      <c r="B625" s="113" t="n">
        <v>0.5</v>
      </c>
      <c r="C625" s="114" t="s">
        <v>2582</v>
      </c>
      <c r="D625" s="115" t="s">
        <v>2583</v>
      </c>
      <c r="E625" s="116" t="s">
        <v>2584</v>
      </c>
      <c r="F625" s="117"/>
      <c r="G625" s="118" t="n">
        <v>0</v>
      </c>
      <c r="H625" s="117"/>
      <c r="I625" s="119"/>
      <c r="J625" s="119"/>
      <c r="K625" s="120" t="s">
        <v>2410</v>
      </c>
    </row>
    <row r="626" customFormat="false" ht="67.5" hidden="false" customHeight="true" outlineLevel="0" collapsed="false">
      <c r="A626" s="112" t="n">
        <v>625</v>
      </c>
      <c r="B626" s="113" t="n">
        <v>0.5</v>
      </c>
      <c r="C626" s="114" t="s">
        <v>2585</v>
      </c>
      <c r="D626" s="115" t="s">
        <v>2586</v>
      </c>
      <c r="E626" s="116" t="s">
        <v>2587</v>
      </c>
      <c r="F626" s="117"/>
      <c r="G626" s="118" t="n">
        <v>0</v>
      </c>
      <c r="H626" s="117"/>
      <c r="I626" s="119"/>
      <c r="J626" s="119"/>
      <c r="K626" s="120" t="s">
        <v>2410</v>
      </c>
    </row>
    <row r="627" customFormat="false" ht="67.5" hidden="false" customHeight="true" outlineLevel="0" collapsed="false">
      <c r="A627" s="112" t="n">
        <v>626</v>
      </c>
      <c r="B627" s="113" t="n">
        <v>0.5</v>
      </c>
      <c r="C627" s="114" t="s">
        <v>2588</v>
      </c>
      <c r="D627" s="115" t="s">
        <v>2589</v>
      </c>
      <c r="E627" s="116" t="s">
        <v>2590</v>
      </c>
      <c r="F627" s="117"/>
      <c r="G627" s="118" t="n">
        <v>0</v>
      </c>
      <c r="H627" s="117"/>
      <c r="I627" s="119"/>
      <c r="J627" s="119"/>
      <c r="K627" s="120" t="s">
        <v>2410</v>
      </c>
    </row>
    <row r="628" customFormat="false" ht="67.5" hidden="false" customHeight="true" outlineLevel="0" collapsed="false">
      <c r="A628" s="112" t="n">
        <v>627</v>
      </c>
      <c r="B628" s="113" t="n">
        <v>0.5</v>
      </c>
      <c r="C628" s="114" t="s">
        <v>2591</v>
      </c>
      <c r="D628" s="115" t="s">
        <v>2592</v>
      </c>
      <c r="E628" s="116" t="s">
        <v>2593</v>
      </c>
      <c r="F628" s="117"/>
      <c r="G628" s="118" t="n">
        <v>0</v>
      </c>
      <c r="H628" s="117"/>
      <c r="I628" s="119"/>
      <c r="J628" s="119"/>
      <c r="K628" s="120" t="s">
        <v>2410</v>
      </c>
    </row>
    <row r="629" customFormat="false" ht="67.5" hidden="false" customHeight="true" outlineLevel="0" collapsed="false">
      <c r="A629" s="112" t="n">
        <v>628</v>
      </c>
      <c r="B629" s="113" t="n">
        <v>0.5</v>
      </c>
      <c r="C629" s="114" t="s">
        <v>2594</v>
      </c>
      <c r="D629" s="115" t="s">
        <v>2595</v>
      </c>
      <c r="E629" s="116" t="s">
        <v>2596</v>
      </c>
      <c r="F629" s="117"/>
      <c r="G629" s="118" t="n">
        <v>0</v>
      </c>
      <c r="H629" s="117"/>
      <c r="I629" s="119"/>
      <c r="J629" s="119"/>
      <c r="K629" s="120" t="s">
        <v>2410</v>
      </c>
    </row>
    <row r="630" customFormat="false" ht="67.5" hidden="false" customHeight="true" outlineLevel="0" collapsed="false">
      <c r="A630" s="112" t="n">
        <v>629</v>
      </c>
      <c r="B630" s="113" t="n">
        <v>0.5</v>
      </c>
      <c r="C630" s="114" t="s">
        <v>2597</v>
      </c>
      <c r="D630" s="115" t="s">
        <v>2598</v>
      </c>
      <c r="E630" s="116" t="s">
        <v>2599</v>
      </c>
      <c r="F630" s="117"/>
      <c r="G630" s="118" t="n">
        <v>0</v>
      </c>
      <c r="H630" s="117"/>
      <c r="I630" s="119"/>
      <c r="J630" s="119"/>
      <c r="K630" s="120" t="s">
        <v>2410</v>
      </c>
    </row>
    <row r="631" customFormat="false" ht="67.5" hidden="false" customHeight="true" outlineLevel="0" collapsed="false">
      <c r="A631" s="112" t="n">
        <v>630</v>
      </c>
      <c r="B631" s="113" t="n">
        <v>0.5</v>
      </c>
      <c r="C631" s="114" t="s">
        <v>2600</v>
      </c>
      <c r="D631" s="115" t="s">
        <v>2601</v>
      </c>
      <c r="E631" s="116" t="s">
        <v>2602</v>
      </c>
      <c r="F631" s="117"/>
      <c r="G631" s="118" t="n">
        <v>0</v>
      </c>
      <c r="H631" s="117"/>
      <c r="I631" s="119"/>
      <c r="J631" s="119"/>
      <c r="K631" s="120" t="s">
        <v>2410</v>
      </c>
    </row>
    <row r="632" customFormat="false" ht="67.5" hidden="false" customHeight="true" outlineLevel="0" collapsed="false">
      <c r="A632" s="112" t="n">
        <v>631</v>
      </c>
      <c r="B632" s="113" t="n">
        <v>0.5</v>
      </c>
      <c r="C632" s="114" t="s">
        <v>2603</v>
      </c>
      <c r="D632" s="115" t="s">
        <v>2604</v>
      </c>
      <c r="E632" s="116" t="s">
        <v>2605</v>
      </c>
      <c r="F632" s="117"/>
      <c r="G632" s="118" t="n">
        <v>0</v>
      </c>
      <c r="H632" s="117"/>
      <c r="I632" s="119"/>
      <c r="J632" s="119"/>
      <c r="K632" s="120" t="s">
        <v>2410</v>
      </c>
    </row>
    <row r="633" customFormat="false" ht="67.5" hidden="false" customHeight="true" outlineLevel="0" collapsed="false">
      <c r="A633" s="112" t="n">
        <v>632</v>
      </c>
      <c r="B633" s="113" t="n">
        <v>0.6</v>
      </c>
      <c r="C633" s="114" t="s">
        <v>2606</v>
      </c>
      <c r="D633" s="115" t="s">
        <v>2607</v>
      </c>
      <c r="E633" s="116" t="s">
        <v>2608</v>
      </c>
      <c r="F633" s="117"/>
      <c r="G633" s="118" t="n">
        <v>0</v>
      </c>
      <c r="H633" s="117"/>
      <c r="I633" s="119"/>
      <c r="J633" s="119"/>
      <c r="K633" s="120" t="s">
        <v>2410</v>
      </c>
    </row>
    <row r="634" customFormat="false" ht="67.5" hidden="false" customHeight="true" outlineLevel="0" collapsed="false">
      <c r="A634" s="112" t="n">
        <v>633</v>
      </c>
      <c r="B634" s="113" t="n">
        <v>0.6</v>
      </c>
      <c r="C634" s="114" t="s">
        <v>2609</v>
      </c>
      <c r="D634" s="115" t="s">
        <v>2610</v>
      </c>
      <c r="E634" s="116" t="s">
        <v>2611</v>
      </c>
      <c r="F634" s="117"/>
      <c r="G634" s="118" t="n">
        <v>0</v>
      </c>
      <c r="H634" s="117"/>
      <c r="I634" s="119"/>
      <c r="J634" s="119"/>
      <c r="K634" s="120" t="s">
        <v>2410</v>
      </c>
    </row>
    <row r="635" customFormat="false" ht="67.5" hidden="false" customHeight="true" outlineLevel="0" collapsed="false">
      <c r="A635" s="112" t="n">
        <v>634</v>
      </c>
      <c r="B635" s="113" t="n">
        <v>0.6</v>
      </c>
      <c r="C635" s="114" t="s">
        <v>2612</v>
      </c>
      <c r="D635" s="115" t="s">
        <v>2613</v>
      </c>
      <c r="E635" s="116" t="s">
        <v>2614</v>
      </c>
      <c r="F635" s="117" t="n">
        <v>1</v>
      </c>
      <c r="G635" s="118" t="n">
        <v>0</v>
      </c>
      <c r="H635" s="117"/>
      <c r="I635" s="119"/>
      <c r="J635" s="119"/>
      <c r="K635" s="120" t="s">
        <v>2410</v>
      </c>
    </row>
    <row r="636" customFormat="false" ht="67.5" hidden="false" customHeight="true" outlineLevel="0" collapsed="false">
      <c r="A636" s="112" t="n">
        <v>635</v>
      </c>
      <c r="B636" s="113" t="n">
        <v>0.6</v>
      </c>
      <c r="C636" s="114" t="s">
        <v>2615</v>
      </c>
      <c r="D636" s="115" t="s">
        <v>2616</v>
      </c>
      <c r="E636" s="116" t="s">
        <v>2617</v>
      </c>
      <c r="F636" s="117" t="n">
        <v>1</v>
      </c>
      <c r="G636" s="118" t="n">
        <v>0</v>
      </c>
      <c r="H636" s="117"/>
      <c r="I636" s="119"/>
      <c r="J636" s="119"/>
      <c r="K636" s="120" t="s">
        <v>2410</v>
      </c>
    </row>
    <row r="637" customFormat="false" ht="67.5" hidden="false" customHeight="true" outlineLevel="0" collapsed="false">
      <c r="A637" s="112" t="n">
        <v>636</v>
      </c>
      <c r="B637" s="113" t="n">
        <v>0.6</v>
      </c>
      <c r="C637" s="114" t="s">
        <v>2618</v>
      </c>
      <c r="D637" s="115" t="s">
        <v>2619</v>
      </c>
      <c r="E637" s="116" t="s">
        <v>2620</v>
      </c>
      <c r="F637" s="117"/>
      <c r="G637" s="118" t="n">
        <v>0</v>
      </c>
      <c r="H637" s="117"/>
      <c r="I637" s="119"/>
      <c r="J637" s="119"/>
      <c r="K637" s="120" t="s">
        <v>2410</v>
      </c>
    </row>
    <row r="638" customFormat="false" ht="67.5" hidden="false" customHeight="true" outlineLevel="0" collapsed="false">
      <c r="A638" s="112" t="n">
        <v>637</v>
      </c>
      <c r="B638" s="113" t="n">
        <v>0.6</v>
      </c>
      <c r="C638" s="114" t="s">
        <v>2621</v>
      </c>
      <c r="D638" s="115" t="s">
        <v>2622</v>
      </c>
      <c r="E638" s="116" t="s">
        <v>2623</v>
      </c>
      <c r="F638" s="117"/>
      <c r="G638" s="118" t="n">
        <v>0</v>
      </c>
      <c r="H638" s="117"/>
      <c r="I638" s="119"/>
      <c r="J638" s="119"/>
      <c r="K638" s="120" t="s">
        <v>2410</v>
      </c>
    </row>
    <row r="639" customFormat="false" ht="67.5" hidden="false" customHeight="true" outlineLevel="0" collapsed="false">
      <c r="A639" s="112" t="n">
        <v>638</v>
      </c>
      <c r="B639" s="113" t="n">
        <v>0.6</v>
      </c>
      <c r="C639" s="114" t="s">
        <v>2624</v>
      </c>
      <c r="D639" s="115" t="s">
        <v>2625</v>
      </c>
      <c r="E639" s="116" t="s">
        <v>2542</v>
      </c>
      <c r="F639" s="117" t="n">
        <v>1</v>
      </c>
      <c r="G639" s="118" t="n">
        <v>0</v>
      </c>
      <c r="H639" s="117"/>
      <c r="I639" s="119"/>
      <c r="J639" s="119"/>
      <c r="K639" s="120" t="s">
        <v>2410</v>
      </c>
    </row>
    <row r="640" customFormat="false" ht="67.5" hidden="false" customHeight="true" outlineLevel="0" collapsed="false">
      <c r="A640" s="112" t="n">
        <v>639</v>
      </c>
      <c r="B640" s="113" t="n">
        <v>0.6</v>
      </c>
      <c r="C640" s="114" t="s">
        <v>2626</v>
      </c>
      <c r="D640" s="115" t="s">
        <v>2627</v>
      </c>
      <c r="E640" s="116" t="s">
        <v>2628</v>
      </c>
      <c r="F640" s="117"/>
      <c r="G640" s="118" t="n">
        <v>0</v>
      </c>
      <c r="H640" s="117"/>
      <c r="I640" s="119"/>
      <c r="J640" s="119"/>
      <c r="K640" s="120" t="s">
        <v>2410</v>
      </c>
    </row>
    <row r="641" customFormat="false" ht="67.5" hidden="false" customHeight="true" outlineLevel="0" collapsed="false">
      <c r="A641" s="112" t="n">
        <v>640</v>
      </c>
      <c r="B641" s="113" t="n">
        <v>0.6</v>
      </c>
      <c r="C641" s="114" t="s">
        <v>2629</v>
      </c>
      <c r="D641" s="115" t="s">
        <v>2630</v>
      </c>
      <c r="E641" s="116" t="s">
        <v>2631</v>
      </c>
      <c r="F641" s="117"/>
      <c r="G641" s="118" t="n">
        <v>0</v>
      </c>
      <c r="H641" s="117"/>
      <c r="I641" s="119"/>
      <c r="J641" s="119"/>
      <c r="K641" s="120" t="s">
        <v>2410</v>
      </c>
    </row>
    <row r="642" customFormat="false" ht="67.5" hidden="false" customHeight="true" outlineLevel="0" collapsed="false">
      <c r="A642" s="112" t="n">
        <v>641</v>
      </c>
      <c r="B642" s="113" t="n">
        <v>0.6</v>
      </c>
      <c r="C642" s="114" t="s">
        <v>2632</v>
      </c>
      <c r="D642" s="115" t="s">
        <v>2633</v>
      </c>
      <c r="E642" s="116" t="s">
        <v>2634</v>
      </c>
      <c r="F642" s="117"/>
      <c r="G642" s="118" t="n">
        <v>0</v>
      </c>
      <c r="H642" s="117"/>
      <c r="I642" s="119"/>
      <c r="J642" s="119"/>
      <c r="K642" s="120" t="s">
        <v>2410</v>
      </c>
    </row>
    <row r="643" customFormat="false" ht="67.5" hidden="false" customHeight="true" outlineLevel="0" collapsed="false">
      <c r="A643" s="112" t="n">
        <v>642</v>
      </c>
      <c r="B643" s="113" t="n">
        <v>0.6</v>
      </c>
      <c r="C643" s="114" t="s">
        <v>2635</v>
      </c>
      <c r="D643" s="115" t="s">
        <v>2636</v>
      </c>
      <c r="E643" s="116" t="s">
        <v>2637</v>
      </c>
      <c r="F643" s="117"/>
      <c r="G643" s="118" t="n">
        <v>0</v>
      </c>
      <c r="H643" s="117"/>
      <c r="I643" s="119"/>
      <c r="J643" s="119"/>
      <c r="K643" s="120" t="s">
        <v>2410</v>
      </c>
    </row>
    <row r="644" customFormat="false" ht="67.5" hidden="false" customHeight="true" outlineLevel="0" collapsed="false">
      <c r="A644" s="112" t="n">
        <v>643</v>
      </c>
      <c r="B644" s="113" t="n">
        <v>0.6</v>
      </c>
      <c r="C644" s="114" t="s">
        <v>2638</v>
      </c>
      <c r="D644" s="115" t="s">
        <v>2639</v>
      </c>
      <c r="E644" s="116" t="s">
        <v>2640</v>
      </c>
      <c r="F644" s="117"/>
      <c r="G644" s="118" t="n">
        <v>0</v>
      </c>
      <c r="H644" s="117"/>
      <c r="I644" s="119"/>
      <c r="J644" s="119"/>
      <c r="K644" s="120" t="s">
        <v>2410</v>
      </c>
    </row>
    <row r="645" customFormat="false" ht="67.5" hidden="false" customHeight="true" outlineLevel="0" collapsed="false">
      <c r="A645" s="112" t="n">
        <v>644</v>
      </c>
      <c r="B645" s="113" t="n">
        <v>0.6</v>
      </c>
      <c r="C645" s="114" t="s">
        <v>2641</v>
      </c>
      <c r="D645" s="115" t="s">
        <v>2642</v>
      </c>
      <c r="E645" s="116" t="s">
        <v>2643</v>
      </c>
      <c r="F645" s="117"/>
      <c r="G645" s="118" t="n">
        <v>0</v>
      </c>
      <c r="H645" s="117"/>
      <c r="I645" s="119"/>
      <c r="J645" s="119"/>
      <c r="K645" s="120" t="s">
        <v>2410</v>
      </c>
    </row>
    <row r="646" customFormat="false" ht="67.5" hidden="false" customHeight="true" outlineLevel="0" collapsed="false">
      <c r="A646" s="112" t="n">
        <v>645</v>
      </c>
      <c r="B646" s="113" t="n">
        <v>0.6</v>
      </c>
      <c r="C646" s="114" t="s">
        <v>2644</v>
      </c>
      <c r="D646" s="115" t="s">
        <v>2645</v>
      </c>
      <c r="E646" s="116" t="s">
        <v>2646</v>
      </c>
      <c r="F646" s="117"/>
      <c r="G646" s="118" t="n">
        <v>0</v>
      </c>
      <c r="H646" s="117"/>
      <c r="I646" s="119"/>
      <c r="J646" s="119"/>
      <c r="K646" s="120" t="s">
        <v>2410</v>
      </c>
    </row>
    <row r="647" customFormat="false" ht="67.5" hidden="false" customHeight="true" outlineLevel="0" collapsed="false">
      <c r="A647" s="112" t="n">
        <v>646</v>
      </c>
      <c r="B647" s="113" t="n">
        <v>0.6</v>
      </c>
      <c r="C647" s="114" t="s">
        <v>2647</v>
      </c>
      <c r="D647" s="115" t="s">
        <v>2648</v>
      </c>
      <c r="E647" s="116" t="s">
        <v>2649</v>
      </c>
      <c r="F647" s="117"/>
      <c r="G647" s="118" t="n">
        <v>0</v>
      </c>
      <c r="H647" s="117"/>
      <c r="I647" s="119"/>
      <c r="J647" s="119"/>
      <c r="K647" s="120" t="s">
        <v>2410</v>
      </c>
    </row>
    <row r="648" customFormat="false" ht="67.5" hidden="false" customHeight="true" outlineLevel="0" collapsed="false">
      <c r="A648" s="112" t="n">
        <v>647</v>
      </c>
      <c r="B648" s="113" t="n">
        <v>0.6</v>
      </c>
      <c r="C648" s="114" t="s">
        <v>2650</v>
      </c>
      <c r="D648" s="115" t="s">
        <v>2651</v>
      </c>
      <c r="E648" s="116" t="s">
        <v>2652</v>
      </c>
      <c r="F648" s="117"/>
      <c r="G648" s="118" t="n">
        <v>0</v>
      </c>
      <c r="H648" s="117"/>
      <c r="I648" s="119"/>
      <c r="J648" s="119"/>
      <c r="K648" s="120" t="s">
        <v>2410</v>
      </c>
    </row>
    <row r="649" customFormat="false" ht="67.5" hidden="false" customHeight="true" outlineLevel="0" collapsed="false">
      <c r="A649" s="112" t="n">
        <v>648</v>
      </c>
      <c r="B649" s="113" t="n">
        <v>0.6</v>
      </c>
      <c r="C649" s="114" t="s">
        <v>2653</v>
      </c>
      <c r="D649" s="115" t="s">
        <v>2654</v>
      </c>
      <c r="E649" s="116" t="s">
        <v>2655</v>
      </c>
      <c r="F649" s="117"/>
      <c r="G649" s="118" t="n">
        <v>0</v>
      </c>
      <c r="H649" s="117"/>
      <c r="I649" s="119"/>
      <c r="J649" s="119"/>
      <c r="K649" s="120" t="s">
        <v>2410</v>
      </c>
    </row>
    <row r="650" customFormat="false" ht="67.5" hidden="false" customHeight="true" outlineLevel="0" collapsed="false">
      <c r="A650" s="112" t="n">
        <v>649</v>
      </c>
      <c r="B650" s="113" t="n">
        <v>0.6</v>
      </c>
      <c r="C650" s="114" t="s">
        <v>2656</v>
      </c>
      <c r="D650" s="115" t="s">
        <v>2657</v>
      </c>
      <c r="E650" s="116" t="s">
        <v>2658</v>
      </c>
      <c r="F650" s="117"/>
      <c r="G650" s="118" t="n">
        <v>0</v>
      </c>
      <c r="H650" s="117"/>
      <c r="I650" s="119"/>
      <c r="J650" s="119"/>
      <c r="K650" s="120" t="s">
        <v>2410</v>
      </c>
    </row>
    <row r="651" customFormat="false" ht="67.5" hidden="false" customHeight="true" outlineLevel="0" collapsed="false">
      <c r="A651" s="112" t="n">
        <v>650</v>
      </c>
      <c r="B651" s="113" t="n">
        <v>0.6</v>
      </c>
      <c r="C651" s="114" t="s">
        <v>2659</v>
      </c>
      <c r="D651" s="115" t="s">
        <v>2660</v>
      </c>
      <c r="E651" s="116" t="s">
        <v>2661</v>
      </c>
      <c r="F651" s="117"/>
      <c r="G651" s="118" t="n">
        <v>0</v>
      </c>
      <c r="H651" s="117"/>
      <c r="I651" s="119"/>
      <c r="J651" s="119"/>
      <c r="K651" s="120" t="s">
        <v>2410</v>
      </c>
    </row>
    <row r="652" customFormat="false" ht="67.5" hidden="false" customHeight="true" outlineLevel="0" collapsed="false">
      <c r="A652" s="112" t="n">
        <v>651</v>
      </c>
      <c r="B652" s="113" t="n">
        <v>0.6</v>
      </c>
      <c r="C652" s="114" t="s">
        <v>2662</v>
      </c>
      <c r="D652" s="115" t="s">
        <v>2663</v>
      </c>
      <c r="E652" s="116" t="s">
        <v>2664</v>
      </c>
      <c r="F652" s="117"/>
      <c r="G652" s="118" t="n">
        <v>0</v>
      </c>
      <c r="H652" s="117"/>
      <c r="I652" s="119"/>
      <c r="J652" s="119"/>
      <c r="K652" s="120" t="s">
        <v>2410</v>
      </c>
    </row>
    <row r="653" customFormat="false" ht="67.5" hidden="false" customHeight="true" outlineLevel="0" collapsed="false">
      <c r="A653" s="112" t="n">
        <v>652</v>
      </c>
      <c r="B653" s="113" t="n">
        <v>0.6</v>
      </c>
      <c r="C653" s="114" t="s">
        <v>2665</v>
      </c>
      <c r="D653" s="115" t="s">
        <v>2666</v>
      </c>
      <c r="E653" s="116" t="s">
        <v>2667</v>
      </c>
      <c r="F653" s="117" t="n">
        <v>1</v>
      </c>
      <c r="G653" s="118" t="n">
        <v>0</v>
      </c>
      <c r="H653" s="117"/>
      <c r="I653" s="119"/>
      <c r="J653" s="119"/>
      <c r="K653" s="120" t="s">
        <v>2410</v>
      </c>
    </row>
    <row r="654" customFormat="false" ht="67.5" hidden="false" customHeight="true" outlineLevel="0" collapsed="false">
      <c r="A654" s="112" t="n">
        <v>653</v>
      </c>
      <c r="B654" s="113" t="n">
        <v>0.6</v>
      </c>
      <c r="C654" s="114" t="s">
        <v>2668</v>
      </c>
      <c r="D654" s="115" t="s">
        <v>2669</v>
      </c>
      <c r="E654" s="116" t="s">
        <v>2670</v>
      </c>
      <c r="F654" s="117"/>
      <c r="G654" s="118"/>
      <c r="H654" s="117"/>
      <c r="I654" s="119"/>
      <c r="J654" s="119"/>
      <c r="K654" s="120" t="s">
        <v>2410</v>
      </c>
    </row>
    <row r="655" customFormat="false" ht="67.5" hidden="false" customHeight="true" outlineLevel="0" collapsed="false">
      <c r="A655" s="112" t="n">
        <v>654</v>
      </c>
      <c r="B655" s="113" t="n">
        <v>0.6</v>
      </c>
      <c r="C655" s="114" t="s">
        <v>2671</v>
      </c>
      <c r="D655" s="115" t="s">
        <v>2672</v>
      </c>
      <c r="E655" s="116" t="s">
        <v>2673</v>
      </c>
      <c r="F655" s="117"/>
      <c r="G655" s="118"/>
      <c r="H655" s="117"/>
      <c r="I655" s="119"/>
      <c r="J655" s="119"/>
      <c r="K655" s="120" t="s">
        <v>2410</v>
      </c>
    </row>
    <row r="656" customFormat="false" ht="67.5" hidden="false" customHeight="true" outlineLevel="0" collapsed="false">
      <c r="A656" s="112" t="n">
        <v>655</v>
      </c>
      <c r="B656" s="113" t="n">
        <v>0.7</v>
      </c>
      <c r="C656" s="114" t="s">
        <v>2674</v>
      </c>
      <c r="D656" s="115" t="s">
        <v>2675</v>
      </c>
      <c r="E656" s="116" t="s">
        <v>2676</v>
      </c>
      <c r="F656" s="117"/>
      <c r="G656" s="118"/>
      <c r="H656" s="117"/>
      <c r="I656" s="119"/>
      <c r="J656" s="119"/>
      <c r="K656" s="120" t="s">
        <v>2410</v>
      </c>
    </row>
    <row r="657" customFormat="false" ht="67.5" hidden="false" customHeight="true" outlineLevel="0" collapsed="false">
      <c r="A657" s="112" t="n">
        <v>656</v>
      </c>
      <c r="B657" s="113" t="n">
        <v>0.7</v>
      </c>
      <c r="C657" s="114" t="s">
        <v>2677</v>
      </c>
      <c r="D657" s="115" t="s">
        <v>2678</v>
      </c>
      <c r="E657" s="116" t="s">
        <v>2679</v>
      </c>
      <c r="F657" s="117" t="n">
        <v>1</v>
      </c>
      <c r="G657" s="118" t="n">
        <v>0</v>
      </c>
      <c r="H657" s="117"/>
      <c r="I657" s="119"/>
      <c r="J657" s="119"/>
      <c r="K657" s="120" t="s">
        <v>2410</v>
      </c>
    </row>
    <row r="658" customFormat="false" ht="67.5" hidden="false" customHeight="true" outlineLevel="0" collapsed="false">
      <c r="A658" s="112" t="n">
        <v>657</v>
      </c>
      <c r="B658" s="113" t="n">
        <v>0.7</v>
      </c>
      <c r="C658" s="114" t="s">
        <v>2680</v>
      </c>
      <c r="D658" s="115" t="s">
        <v>2681</v>
      </c>
      <c r="E658" s="116" t="s">
        <v>2682</v>
      </c>
      <c r="F658" s="117"/>
      <c r="G658" s="118" t="n">
        <v>0</v>
      </c>
      <c r="H658" s="117"/>
      <c r="I658" s="119"/>
      <c r="J658" s="119"/>
      <c r="K658" s="120" t="s">
        <v>2410</v>
      </c>
    </row>
    <row r="659" customFormat="false" ht="67.5" hidden="false" customHeight="true" outlineLevel="0" collapsed="false">
      <c r="A659" s="112" t="n">
        <v>658</v>
      </c>
      <c r="B659" s="113" t="n">
        <v>0.7</v>
      </c>
      <c r="C659" s="114" t="s">
        <v>2683</v>
      </c>
      <c r="D659" s="115" t="s">
        <v>2684</v>
      </c>
      <c r="E659" s="116" t="s">
        <v>2685</v>
      </c>
      <c r="F659" s="117"/>
      <c r="G659" s="118" t="n">
        <v>0</v>
      </c>
      <c r="H659" s="117"/>
      <c r="I659" s="119"/>
      <c r="J659" s="119"/>
      <c r="K659" s="120" t="s">
        <v>2410</v>
      </c>
    </row>
    <row r="660" customFormat="false" ht="67.5" hidden="false" customHeight="true" outlineLevel="0" collapsed="false">
      <c r="A660" s="112" t="n">
        <v>659</v>
      </c>
      <c r="B660" s="113" t="n">
        <v>0.7</v>
      </c>
      <c r="C660" s="114" t="s">
        <v>2686</v>
      </c>
      <c r="D660" s="115" t="s">
        <v>2687</v>
      </c>
      <c r="E660" s="116" t="s">
        <v>2688</v>
      </c>
      <c r="F660" s="117" t="n">
        <v>1</v>
      </c>
      <c r="G660" s="118" t="n">
        <v>0</v>
      </c>
      <c r="H660" s="117"/>
      <c r="I660" s="119"/>
      <c r="J660" s="119"/>
      <c r="K660" s="120" t="s">
        <v>2410</v>
      </c>
    </row>
    <row r="661" customFormat="false" ht="67.5" hidden="false" customHeight="true" outlineLevel="0" collapsed="false">
      <c r="A661" s="112" t="n">
        <v>660</v>
      </c>
      <c r="B661" s="113" t="n">
        <v>0.7</v>
      </c>
      <c r="C661" s="114" t="s">
        <v>2689</v>
      </c>
      <c r="D661" s="115" t="s">
        <v>2690</v>
      </c>
      <c r="E661" s="116" t="s">
        <v>2691</v>
      </c>
      <c r="F661" s="117"/>
      <c r="G661" s="118" t="n">
        <v>0</v>
      </c>
      <c r="H661" s="117"/>
      <c r="I661" s="119"/>
      <c r="J661" s="119"/>
      <c r="K661" s="120" t="s">
        <v>2410</v>
      </c>
    </row>
    <row r="662" customFormat="false" ht="67.5" hidden="false" customHeight="true" outlineLevel="0" collapsed="false">
      <c r="A662" s="112" t="n">
        <v>661</v>
      </c>
      <c r="B662" s="113" t="n">
        <v>0.7</v>
      </c>
      <c r="C662" s="114" t="s">
        <v>2692</v>
      </c>
      <c r="D662" s="115" t="s">
        <v>2693</v>
      </c>
      <c r="E662" s="116" t="s">
        <v>2694</v>
      </c>
      <c r="F662" s="117"/>
      <c r="G662" s="118" t="n">
        <v>0</v>
      </c>
      <c r="H662" s="117"/>
      <c r="I662" s="119"/>
      <c r="J662" s="119"/>
      <c r="K662" s="120" t="s">
        <v>2410</v>
      </c>
    </row>
    <row r="663" customFormat="false" ht="67.5" hidden="false" customHeight="true" outlineLevel="0" collapsed="false">
      <c r="A663" s="112" t="n">
        <v>662</v>
      </c>
      <c r="B663" s="113" t="n">
        <v>0.7</v>
      </c>
      <c r="C663" s="114" t="s">
        <v>2695</v>
      </c>
      <c r="D663" s="115" t="s">
        <v>2696</v>
      </c>
      <c r="E663" s="116" t="s">
        <v>2697</v>
      </c>
      <c r="F663" s="117" t="n">
        <v>1</v>
      </c>
      <c r="G663" s="118" t="n">
        <v>0</v>
      </c>
      <c r="H663" s="117"/>
      <c r="I663" s="119"/>
      <c r="J663" s="119"/>
      <c r="K663" s="120" t="s">
        <v>2410</v>
      </c>
    </row>
    <row r="664" customFormat="false" ht="67.5" hidden="false" customHeight="true" outlineLevel="0" collapsed="false">
      <c r="A664" s="112" t="n">
        <v>663</v>
      </c>
      <c r="B664" s="113" t="n">
        <v>0.7</v>
      </c>
      <c r="C664" s="114" t="s">
        <v>2698</v>
      </c>
      <c r="D664" s="115" t="s">
        <v>2699</v>
      </c>
      <c r="E664" s="116" t="s">
        <v>2700</v>
      </c>
      <c r="F664" s="117"/>
      <c r="G664" s="118" t="n">
        <v>0</v>
      </c>
      <c r="H664" s="117"/>
      <c r="I664" s="119"/>
      <c r="J664" s="119"/>
      <c r="K664" s="120" t="s">
        <v>2410</v>
      </c>
    </row>
    <row r="665" customFormat="false" ht="67.5" hidden="false" customHeight="true" outlineLevel="0" collapsed="false">
      <c r="A665" s="112" t="n">
        <v>664</v>
      </c>
      <c r="B665" s="113" t="n">
        <v>0.7</v>
      </c>
      <c r="C665" s="114" t="s">
        <v>2701</v>
      </c>
      <c r="D665" s="115" t="s">
        <v>2702</v>
      </c>
      <c r="E665" s="116" t="s">
        <v>2703</v>
      </c>
      <c r="F665" s="117" t="n">
        <v>1</v>
      </c>
      <c r="G665" s="118" t="n">
        <v>0</v>
      </c>
      <c r="H665" s="117"/>
      <c r="I665" s="119"/>
      <c r="J665" s="119"/>
      <c r="K665" s="120" t="s">
        <v>2410</v>
      </c>
    </row>
    <row r="666" customFormat="false" ht="67.5" hidden="false" customHeight="true" outlineLevel="0" collapsed="false">
      <c r="A666" s="112" t="n">
        <v>665</v>
      </c>
      <c r="B666" s="113" t="n">
        <v>0.7</v>
      </c>
      <c r="C666" s="114" t="s">
        <v>2704</v>
      </c>
      <c r="D666" s="115" t="s">
        <v>2705</v>
      </c>
      <c r="E666" s="116" t="s">
        <v>2706</v>
      </c>
      <c r="F666" s="117"/>
      <c r="G666" s="118" t="n">
        <v>0</v>
      </c>
      <c r="H666" s="117"/>
      <c r="I666" s="119"/>
      <c r="J666" s="119"/>
      <c r="K666" s="120" t="s">
        <v>2410</v>
      </c>
    </row>
    <row r="667" customFormat="false" ht="67.5" hidden="false" customHeight="true" outlineLevel="0" collapsed="false">
      <c r="A667" s="112" t="n">
        <v>666</v>
      </c>
      <c r="B667" s="113" t="n">
        <v>0.7</v>
      </c>
      <c r="C667" s="114" t="s">
        <v>2707</v>
      </c>
      <c r="D667" s="115" t="s">
        <v>2708</v>
      </c>
      <c r="E667" s="116" t="s">
        <v>2709</v>
      </c>
      <c r="F667" s="117"/>
      <c r="G667" s="118" t="n">
        <v>0</v>
      </c>
      <c r="H667" s="117"/>
      <c r="I667" s="119"/>
      <c r="J667" s="119"/>
      <c r="K667" s="120" t="s">
        <v>2410</v>
      </c>
    </row>
    <row r="668" customFormat="false" ht="67.5" hidden="false" customHeight="true" outlineLevel="0" collapsed="false">
      <c r="A668" s="112" t="n">
        <v>667</v>
      </c>
      <c r="B668" s="113" t="n">
        <v>0.7</v>
      </c>
      <c r="C668" s="114" t="s">
        <v>2710</v>
      </c>
      <c r="D668" s="115" t="s">
        <v>2711</v>
      </c>
      <c r="E668" s="116" t="s">
        <v>2712</v>
      </c>
      <c r="F668" s="117"/>
      <c r="G668" s="118" t="n">
        <v>0</v>
      </c>
      <c r="H668" s="117"/>
      <c r="I668" s="119"/>
      <c r="J668" s="119"/>
      <c r="K668" s="120" t="s">
        <v>2410</v>
      </c>
    </row>
    <row r="669" customFormat="false" ht="67.5" hidden="false" customHeight="true" outlineLevel="0" collapsed="false">
      <c r="A669" s="112" t="n">
        <v>668</v>
      </c>
      <c r="B669" s="113" t="n">
        <v>0.7</v>
      </c>
      <c r="C669" s="114" t="s">
        <v>2713</v>
      </c>
      <c r="D669" s="115" t="s">
        <v>2714</v>
      </c>
      <c r="E669" s="116" t="s">
        <v>2715</v>
      </c>
      <c r="F669" s="117"/>
      <c r="G669" s="118" t="n">
        <v>0</v>
      </c>
      <c r="H669" s="117"/>
      <c r="I669" s="119"/>
      <c r="J669" s="119"/>
      <c r="K669" s="120" t="s">
        <v>2410</v>
      </c>
    </row>
    <row r="670" customFormat="false" ht="67.5" hidden="false" customHeight="true" outlineLevel="0" collapsed="false">
      <c r="A670" s="112" t="n">
        <v>669</v>
      </c>
      <c r="B670" s="113" t="n">
        <v>0.7</v>
      </c>
      <c r="C670" s="114" t="s">
        <v>2716</v>
      </c>
      <c r="D670" s="115" t="s">
        <v>2717</v>
      </c>
      <c r="E670" s="116" t="s">
        <v>2718</v>
      </c>
      <c r="F670" s="117"/>
      <c r="G670" s="118" t="n">
        <v>0</v>
      </c>
      <c r="H670" s="117"/>
      <c r="I670" s="119"/>
      <c r="J670" s="119"/>
      <c r="K670" s="120" t="s">
        <v>2410</v>
      </c>
    </row>
    <row r="671" customFormat="false" ht="67.5" hidden="false" customHeight="true" outlineLevel="0" collapsed="false">
      <c r="A671" s="112" t="n">
        <v>670</v>
      </c>
      <c r="B671" s="113" t="n">
        <v>0.7</v>
      </c>
      <c r="C671" s="114" t="s">
        <v>2719</v>
      </c>
      <c r="D671" s="115" t="s">
        <v>2720</v>
      </c>
      <c r="E671" s="116" t="s">
        <v>2721</v>
      </c>
      <c r="F671" s="117"/>
      <c r="G671" s="118" t="n">
        <v>0</v>
      </c>
      <c r="H671" s="117"/>
      <c r="I671" s="119"/>
      <c r="J671" s="119"/>
      <c r="K671" s="120" t="s">
        <v>2410</v>
      </c>
    </row>
    <row r="672" customFormat="false" ht="67.5" hidden="false" customHeight="true" outlineLevel="0" collapsed="false">
      <c r="A672" s="112" t="n">
        <v>671</v>
      </c>
      <c r="B672" s="113" t="n">
        <v>0.7</v>
      </c>
      <c r="C672" s="114" t="s">
        <v>2722</v>
      </c>
      <c r="D672" s="115" t="s">
        <v>2723</v>
      </c>
      <c r="E672" s="116" t="s">
        <v>2724</v>
      </c>
      <c r="F672" s="117"/>
      <c r="G672" s="118" t="n">
        <v>0</v>
      </c>
      <c r="H672" s="117"/>
      <c r="I672" s="119"/>
      <c r="J672" s="119"/>
      <c r="K672" s="120" t="s">
        <v>2410</v>
      </c>
    </row>
    <row r="673" customFormat="false" ht="67.5" hidden="false" customHeight="true" outlineLevel="0" collapsed="false">
      <c r="A673" s="112" t="n">
        <v>672</v>
      </c>
      <c r="B673" s="113" t="n">
        <v>0.7</v>
      </c>
      <c r="C673" s="114" t="s">
        <v>2725</v>
      </c>
      <c r="D673" s="115" t="s">
        <v>2726</v>
      </c>
      <c r="E673" s="116" t="s">
        <v>2727</v>
      </c>
      <c r="F673" s="117"/>
      <c r="G673" s="118" t="n">
        <v>0</v>
      </c>
      <c r="H673" s="117"/>
      <c r="I673" s="119"/>
      <c r="J673" s="119"/>
      <c r="K673" s="120" t="s">
        <v>2410</v>
      </c>
    </row>
    <row r="674" customFormat="false" ht="67.5" hidden="false" customHeight="true" outlineLevel="0" collapsed="false">
      <c r="A674" s="112" t="n">
        <v>673</v>
      </c>
      <c r="B674" s="113" t="n">
        <v>0.7</v>
      </c>
      <c r="C674" s="114" t="s">
        <v>2728</v>
      </c>
      <c r="D674" s="115" t="s">
        <v>2729</v>
      </c>
      <c r="E674" s="116" t="s">
        <v>2730</v>
      </c>
      <c r="F674" s="117"/>
      <c r="G674" s="118" t="n">
        <v>0</v>
      </c>
      <c r="H674" s="117"/>
      <c r="I674" s="119"/>
      <c r="J674" s="119"/>
      <c r="K674" s="120" t="s">
        <v>2410</v>
      </c>
    </row>
    <row r="675" customFormat="false" ht="67.5" hidden="false" customHeight="true" outlineLevel="0" collapsed="false">
      <c r="A675" s="112" t="n">
        <v>674</v>
      </c>
      <c r="B675" s="113" t="n">
        <v>0.7</v>
      </c>
      <c r="C675" s="114" t="s">
        <v>2731</v>
      </c>
      <c r="D675" s="115" t="s">
        <v>2732</v>
      </c>
      <c r="E675" s="116" t="s">
        <v>2733</v>
      </c>
      <c r="F675" s="117"/>
      <c r="G675" s="118" t="n">
        <v>0</v>
      </c>
      <c r="H675" s="117"/>
      <c r="I675" s="119"/>
      <c r="J675" s="119"/>
      <c r="K675" s="120" t="s">
        <v>2410</v>
      </c>
    </row>
    <row r="676" customFormat="false" ht="67.5" hidden="false" customHeight="true" outlineLevel="0" collapsed="false">
      <c r="A676" s="112" t="n">
        <v>675</v>
      </c>
      <c r="B676" s="113" t="n">
        <v>0.7</v>
      </c>
      <c r="C676" s="114" t="s">
        <v>2734</v>
      </c>
      <c r="D676" s="115" t="s">
        <v>2735</v>
      </c>
      <c r="E676" s="116" t="s">
        <v>2736</v>
      </c>
      <c r="F676" s="117"/>
      <c r="G676" s="118" t="n">
        <v>0</v>
      </c>
      <c r="H676" s="117"/>
      <c r="I676" s="119"/>
      <c r="J676" s="119"/>
      <c r="K676" s="120" t="s">
        <v>2410</v>
      </c>
    </row>
    <row r="677" customFormat="false" ht="67.5" hidden="false" customHeight="true" outlineLevel="0" collapsed="false">
      <c r="A677" s="112" t="n">
        <v>676</v>
      </c>
      <c r="B677" s="113" t="n">
        <v>0.7</v>
      </c>
      <c r="C677" s="114" t="s">
        <v>2737</v>
      </c>
      <c r="D677" s="115" t="s">
        <v>2738</v>
      </c>
      <c r="E677" s="116" t="s">
        <v>2739</v>
      </c>
      <c r="F677" s="117"/>
      <c r="G677" s="118" t="n">
        <v>0</v>
      </c>
      <c r="H677" s="117"/>
      <c r="I677" s="119"/>
      <c r="J677" s="119"/>
      <c r="K677" s="120" t="s">
        <v>2410</v>
      </c>
    </row>
    <row r="678" customFormat="false" ht="67.5" hidden="false" customHeight="true" outlineLevel="0" collapsed="false">
      <c r="A678" s="112" t="n">
        <v>677</v>
      </c>
      <c r="B678" s="113" t="n">
        <v>0.7</v>
      </c>
      <c r="C678" s="114" t="s">
        <v>2740</v>
      </c>
      <c r="D678" s="115" t="s">
        <v>2741</v>
      </c>
      <c r="E678" s="116" t="s">
        <v>2742</v>
      </c>
      <c r="F678" s="117"/>
      <c r="G678" s="118" t="n">
        <v>0</v>
      </c>
      <c r="H678" s="117"/>
      <c r="I678" s="119"/>
      <c r="J678" s="119"/>
      <c r="K678" s="120" t="s">
        <v>2410</v>
      </c>
    </row>
    <row r="679" customFormat="false" ht="67.5" hidden="false" customHeight="true" outlineLevel="0" collapsed="false">
      <c r="A679" s="112" t="n">
        <v>678</v>
      </c>
      <c r="B679" s="113" t="n">
        <v>0.7</v>
      </c>
      <c r="C679" s="114" t="s">
        <v>2743</v>
      </c>
      <c r="D679" s="115" t="s">
        <v>2744</v>
      </c>
      <c r="E679" s="116" t="s">
        <v>2745</v>
      </c>
      <c r="F679" s="117"/>
      <c r="G679" s="118" t="n">
        <v>0</v>
      </c>
      <c r="H679" s="117"/>
      <c r="I679" s="119"/>
      <c r="J679" s="119"/>
      <c r="K679" s="120" t="s">
        <v>2410</v>
      </c>
    </row>
    <row r="680" customFormat="false" ht="67.5" hidden="false" customHeight="true" outlineLevel="0" collapsed="false">
      <c r="A680" s="112" t="n">
        <v>679</v>
      </c>
      <c r="B680" s="113" t="n">
        <v>0.7</v>
      </c>
      <c r="C680" s="114" t="s">
        <v>2746</v>
      </c>
      <c r="D680" s="115" t="s">
        <v>2747</v>
      </c>
      <c r="E680" s="116" t="s">
        <v>2748</v>
      </c>
      <c r="F680" s="117"/>
      <c r="G680" s="118" t="n">
        <v>0</v>
      </c>
      <c r="H680" s="117"/>
      <c r="I680" s="119"/>
      <c r="J680" s="119"/>
      <c r="K680" s="120" t="s">
        <v>2410</v>
      </c>
    </row>
    <row r="681" customFormat="false" ht="67.5" hidden="false" customHeight="true" outlineLevel="0" collapsed="false">
      <c r="A681" s="112" t="n">
        <v>680</v>
      </c>
      <c r="B681" s="113" t="n">
        <v>0.7</v>
      </c>
      <c r="C681" s="114" t="s">
        <v>2749</v>
      </c>
      <c r="D681" s="115" t="s">
        <v>2750</v>
      </c>
      <c r="E681" s="116" t="s">
        <v>2751</v>
      </c>
      <c r="F681" s="117"/>
      <c r="G681" s="118" t="n">
        <v>0</v>
      </c>
      <c r="H681" s="117"/>
      <c r="I681" s="119"/>
      <c r="J681" s="119"/>
      <c r="K681" s="120" t="s">
        <v>2410</v>
      </c>
    </row>
    <row r="682" customFormat="false" ht="67.5" hidden="false" customHeight="true" outlineLevel="0" collapsed="false">
      <c r="A682" s="112" t="n">
        <v>681</v>
      </c>
      <c r="B682" s="113" t="n">
        <v>0.7</v>
      </c>
      <c r="C682" s="114" t="s">
        <v>2752</v>
      </c>
      <c r="D682" s="115" t="s">
        <v>2753</v>
      </c>
      <c r="E682" s="116" t="s">
        <v>2754</v>
      </c>
      <c r="F682" s="117"/>
      <c r="G682" s="118" t="n">
        <v>0</v>
      </c>
      <c r="H682" s="117"/>
      <c r="I682" s="119"/>
      <c r="J682" s="119"/>
      <c r="K682" s="120" t="s">
        <v>2410</v>
      </c>
    </row>
    <row r="683" customFormat="false" ht="67.5" hidden="false" customHeight="true" outlineLevel="0" collapsed="false">
      <c r="A683" s="112" t="n">
        <v>682</v>
      </c>
      <c r="B683" s="113" t="n">
        <v>0.7</v>
      </c>
      <c r="C683" s="114" t="s">
        <v>2755</v>
      </c>
      <c r="D683" s="115" t="s">
        <v>2756</v>
      </c>
      <c r="E683" s="116" t="s">
        <v>2757</v>
      </c>
      <c r="F683" s="117"/>
      <c r="G683" s="118" t="n">
        <v>0</v>
      </c>
      <c r="H683" s="117"/>
      <c r="I683" s="119"/>
      <c r="J683" s="119"/>
      <c r="K683" s="120" t="s">
        <v>2410</v>
      </c>
    </row>
    <row r="684" customFormat="false" ht="67.5" hidden="false" customHeight="true" outlineLevel="0" collapsed="false">
      <c r="A684" s="112" t="n">
        <v>683</v>
      </c>
      <c r="B684" s="113" t="n">
        <v>0.8</v>
      </c>
      <c r="C684" s="114" t="s">
        <v>2758</v>
      </c>
      <c r="D684" s="115" t="s">
        <v>2759</v>
      </c>
      <c r="E684" s="116" t="s">
        <v>2760</v>
      </c>
      <c r="F684" s="117"/>
      <c r="G684" s="118" t="n">
        <v>0</v>
      </c>
      <c r="H684" s="117"/>
      <c r="I684" s="119"/>
      <c r="J684" s="119"/>
      <c r="K684" s="120" t="s">
        <v>2410</v>
      </c>
    </row>
    <row r="685" customFormat="false" ht="67.5" hidden="false" customHeight="true" outlineLevel="0" collapsed="false">
      <c r="A685" s="112" t="n">
        <v>684</v>
      </c>
      <c r="B685" s="113" t="n">
        <v>0.8</v>
      </c>
      <c r="C685" s="114" t="s">
        <v>2761</v>
      </c>
      <c r="D685" s="115" t="s">
        <v>2762</v>
      </c>
      <c r="E685" s="116" t="s">
        <v>2763</v>
      </c>
      <c r="F685" s="117"/>
      <c r="G685" s="118" t="n">
        <v>0</v>
      </c>
      <c r="H685" s="117"/>
      <c r="I685" s="119"/>
      <c r="J685" s="119"/>
      <c r="K685" s="120" t="s">
        <v>2410</v>
      </c>
    </row>
    <row r="686" customFormat="false" ht="67.5" hidden="false" customHeight="true" outlineLevel="0" collapsed="false">
      <c r="A686" s="112" t="n">
        <v>685</v>
      </c>
      <c r="B686" s="113" t="n">
        <v>0.8</v>
      </c>
      <c r="C686" s="114" t="s">
        <v>2764</v>
      </c>
      <c r="D686" s="115" t="s">
        <v>2765</v>
      </c>
      <c r="E686" s="116" t="s">
        <v>2766</v>
      </c>
      <c r="F686" s="117"/>
      <c r="G686" s="118"/>
      <c r="H686" s="117"/>
      <c r="I686" s="119"/>
      <c r="J686" s="119"/>
      <c r="K686" s="120" t="s">
        <v>2410</v>
      </c>
    </row>
    <row r="687" customFormat="false" ht="67.5" hidden="false" customHeight="true" outlineLevel="0" collapsed="false">
      <c r="A687" s="112" t="n">
        <v>686</v>
      </c>
      <c r="B687" s="113" t="n">
        <v>0.8</v>
      </c>
      <c r="C687" s="114" t="s">
        <v>2767</v>
      </c>
      <c r="D687" s="115" t="s">
        <v>2768</v>
      </c>
      <c r="E687" s="116" t="s">
        <v>2769</v>
      </c>
      <c r="F687" s="117" t="n">
        <v>1</v>
      </c>
      <c r="G687" s="118" t="n">
        <v>0</v>
      </c>
      <c r="H687" s="117"/>
      <c r="I687" s="119"/>
      <c r="J687" s="119"/>
      <c r="K687" s="120" t="s">
        <v>2410</v>
      </c>
    </row>
    <row r="688" customFormat="false" ht="67.5" hidden="false" customHeight="true" outlineLevel="0" collapsed="false">
      <c r="A688" s="112" t="n">
        <v>687</v>
      </c>
      <c r="B688" s="113" t="n">
        <v>0.8</v>
      </c>
      <c r="C688" s="114" t="s">
        <v>2770</v>
      </c>
      <c r="D688" s="115" t="s">
        <v>2771</v>
      </c>
      <c r="E688" s="116" t="s">
        <v>2772</v>
      </c>
      <c r="F688" s="117"/>
      <c r="G688" s="118" t="n">
        <v>0</v>
      </c>
      <c r="H688" s="117"/>
      <c r="I688" s="119"/>
      <c r="J688" s="119"/>
      <c r="K688" s="120" t="s">
        <v>2410</v>
      </c>
    </row>
    <row r="689" customFormat="false" ht="67.5" hidden="false" customHeight="true" outlineLevel="0" collapsed="false">
      <c r="A689" s="112" t="n">
        <v>688</v>
      </c>
      <c r="B689" s="113" t="n">
        <v>0.8</v>
      </c>
      <c r="C689" s="114" t="s">
        <v>2773</v>
      </c>
      <c r="D689" s="115" t="s">
        <v>2774</v>
      </c>
      <c r="E689" s="116" t="s">
        <v>2775</v>
      </c>
      <c r="F689" s="117" t="n">
        <v>1</v>
      </c>
      <c r="G689" s="118" t="n">
        <v>0</v>
      </c>
      <c r="H689" s="117"/>
      <c r="I689" s="119"/>
      <c r="J689" s="119"/>
      <c r="K689" s="120" t="s">
        <v>2410</v>
      </c>
    </row>
    <row r="690" customFormat="false" ht="67.5" hidden="false" customHeight="true" outlineLevel="0" collapsed="false">
      <c r="A690" s="112" t="n">
        <v>689</v>
      </c>
      <c r="B690" s="113" t="n">
        <v>0.8</v>
      </c>
      <c r="C690" s="114" t="s">
        <v>2776</v>
      </c>
      <c r="D690" s="115" t="s">
        <v>2777</v>
      </c>
      <c r="E690" s="116" t="s">
        <v>2778</v>
      </c>
      <c r="F690" s="117" t="n">
        <v>1</v>
      </c>
      <c r="G690" s="118" t="n">
        <v>0</v>
      </c>
      <c r="H690" s="117"/>
      <c r="I690" s="119"/>
      <c r="J690" s="119"/>
      <c r="K690" s="120" t="s">
        <v>2410</v>
      </c>
    </row>
    <row r="691" customFormat="false" ht="67.5" hidden="false" customHeight="true" outlineLevel="0" collapsed="false">
      <c r="A691" s="112" t="n">
        <v>690</v>
      </c>
      <c r="B691" s="113" t="n">
        <v>0.8</v>
      </c>
      <c r="C691" s="114" t="s">
        <v>2779</v>
      </c>
      <c r="D691" s="115" t="s">
        <v>2780</v>
      </c>
      <c r="E691" s="116" t="s">
        <v>2781</v>
      </c>
      <c r="F691" s="117"/>
      <c r="G691" s="118" t="n">
        <v>0</v>
      </c>
      <c r="H691" s="117"/>
      <c r="I691" s="119"/>
      <c r="J691" s="119"/>
      <c r="K691" s="120" t="s">
        <v>2410</v>
      </c>
    </row>
    <row r="692" customFormat="false" ht="67.5" hidden="false" customHeight="true" outlineLevel="0" collapsed="false">
      <c r="A692" s="112" t="n">
        <v>691</v>
      </c>
      <c r="B692" s="113" t="n">
        <v>0.8</v>
      </c>
      <c r="C692" s="114" t="s">
        <v>2782</v>
      </c>
      <c r="D692" s="115" t="s">
        <v>2783</v>
      </c>
      <c r="E692" s="116" t="s">
        <v>2784</v>
      </c>
      <c r="F692" s="117" t="n">
        <v>1</v>
      </c>
      <c r="G692" s="118" t="n">
        <v>0</v>
      </c>
      <c r="H692" s="117"/>
      <c r="I692" s="119"/>
      <c r="J692" s="119"/>
      <c r="K692" s="120" t="s">
        <v>2410</v>
      </c>
    </row>
    <row r="693" customFormat="false" ht="67.5" hidden="false" customHeight="true" outlineLevel="0" collapsed="false">
      <c r="A693" s="112" t="n">
        <v>692</v>
      </c>
      <c r="B693" s="113" t="n">
        <v>0.8</v>
      </c>
      <c r="C693" s="114" t="s">
        <v>2785</v>
      </c>
      <c r="D693" s="115" t="s">
        <v>2786</v>
      </c>
      <c r="E693" s="116" t="s">
        <v>2787</v>
      </c>
      <c r="F693" s="117"/>
      <c r="G693" s="118" t="n">
        <v>0</v>
      </c>
      <c r="H693" s="117"/>
      <c r="I693" s="119"/>
      <c r="J693" s="119"/>
      <c r="K693" s="120" t="s">
        <v>2410</v>
      </c>
    </row>
    <row r="694" customFormat="false" ht="67.5" hidden="false" customHeight="true" outlineLevel="0" collapsed="false">
      <c r="A694" s="112" t="n">
        <v>693</v>
      </c>
      <c r="B694" s="113" t="n">
        <v>0.8</v>
      </c>
      <c r="C694" s="114" t="s">
        <v>2788</v>
      </c>
      <c r="D694" s="115" t="s">
        <v>2789</v>
      </c>
      <c r="E694" s="116" t="s">
        <v>2790</v>
      </c>
      <c r="F694" s="117"/>
      <c r="G694" s="118" t="n">
        <v>0</v>
      </c>
      <c r="H694" s="117"/>
      <c r="I694" s="119"/>
      <c r="J694" s="119"/>
      <c r="K694" s="120" t="s">
        <v>2410</v>
      </c>
    </row>
    <row r="695" customFormat="false" ht="67.5" hidden="false" customHeight="true" outlineLevel="0" collapsed="false">
      <c r="A695" s="112" t="n">
        <v>694</v>
      </c>
      <c r="B695" s="113" t="n">
        <v>0.8</v>
      </c>
      <c r="C695" s="114" t="s">
        <v>2791</v>
      </c>
      <c r="D695" s="115" t="s">
        <v>2792</v>
      </c>
      <c r="E695" s="116" t="s">
        <v>2793</v>
      </c>
      <c r="F695" s="117"/>
      <c r="G695" s="118" t="n">
        <v>0</v>
      </c>
      <c r="H695" s="117"/>
      <c r="I695" s="119"/>
      <c r="J695" s="119"/>
      <c r="K695" s="120" t="s">
        <v>2410</v>
      </c>
    </row>
    <row r="696" customFormat="false" ht="67.5" hidden="false" customHeight="true" outlineLevel="0" collapsed="false">
      <c r="A696" s="112" t="n">
        <v>695</v>
      </c>
      <c r="B696" s="113" t="n">
        <v>0.8</v>
      </c>
      <c r="C696" s="114" t="s">
        <v>2794</v>
      </c>
      <c r="D696" s="115" t="s">
        <v>2795</v>
      </c>
      <c r="E696" s="116" t="s">
        <v>2796</v>
      </c>
      <c r="F696" s="117"/>
      <c r="G696" s="118" t="n">
        <v>0</v>
      </c>
      <c r="H696" s="117"/>
      <c r="I696" s="119"/>
      <c r="J696" s="119"/>
      <c r="K696" s="120" t="s">
        <v>2410</v>
      </c>
    </row>
    <row r="697" customFormat="false" ht="67.5" hidden="false" customHeight="true" outlineLevel="0" collapsed="false">
      <c r="A697" s="112" t="n">
        <v>696</v>
      </c>
      <c r="B697" s="113" t="n">
        <v>0.8</v>
      </c>
      <c r="C697" s="114" t="s">
        <v>2797</v>
      </c>
      <c r="D697" s="115" t="s">
        <v>2798</v>
      </c>
      <c r="E697" s="116" t="s">
        <v>2799</v>
      </c>
      <c r="F697" s="117"/>
      <c r="G697" s="118" t="n">
        <v>0</v>
      </c>
      <c r="H697" s="117"/>
      <c r="I697" s="119"/>
      <c r="J697" s="119"/>
      <c r="K697" s="120" t="s">
        <v>2410</v>
      </c>
    </row>
    <row r="698" customFormat="false" ht="67.5" hidden="false" customHeight="true" outlineLevel="0" collapsed="false">
      <c r="A698" s="112" t="n">
        <v>697</v>
      </c>
      <c r="B698" s="113" t="n">
        <v>0.8</v>
      </c>
      <c r="C698" s="114" t="s">
        <v>2800</v>
      </c>
      <c r="D698" s="115" t="s">
        <v>2801</v>
      </c>
      <c r="E698" s="116" t="s">
        <v>2802</v>
      </c>
      <c r="F698" s="117"/>
      <c r="G698" s="118" t="n">
        <v>0</v>
      </c>
      <c r="H698" s="117"/>
      <c r="I698" s="119"/>
      <c r="J698" s="119"/>
      <c r="K698" s="120" t="s">
        <v>2410</v>
      </c>
    </row>
    <row r="699" customFormat="false" ht="67.5" hidden="false" customHeight="true" outlineLevel="0" collapsed="false">
      <c r="A699" s="112" t="n">
        <v>698</v>
      </c>
      <c r="B699" s="113" t="n">
        <v>0.8</v>
      </c>
      <c r="C699" s="114" t="s">
        <v>2803</v>
      </c>
      <c r="D699" s="115" t="s">
        <v>2804</v>
      </c>
      <c r="E699" s="116" t="s">
        <v>2805</v>
      </c>
      <c r="F699" s="117"/>
      <c r="G699" s="118" t="n">
        <v>0</v>
      </c>
      <c r="H699" s="117"/>
      <c r="I699" s="119"/>
      <c r="J699" s="119"/>
      <c r="K699" s="120" t="s">
        <v>2410</v>
      </c>
    </row>
    <row r="700" customFormat="false" ht="67.5" hidden="false" customHeight="true" outlineLevel="0" collapsed="false">
      <c r="A700" s="112" t="n">
        <v>699</v>
      </c>
      <c r="B700" s="113" t="n">
        <v>0.8</v>
      </c>
      <c r="C700" s="114" t="s">
        <v>2806</v>
      </c>
      <c r="D700" s="115" t="s">
        <v>2807</v>
      </c>
      <c r="E700" s="116" t="s">
        <v>2808</v>
      </c>
      <c r="F700" s="117"/>
      <c r="G700" s="118" t="n">
        <v>0</v>
      </c>
      <c r="H700" s="117"/>
      <c r="I700" s="119"/>
      <c r="J700" s="119"/>
      <c r="K700" s="120" t="s">
        <v>2410</v>
      </c>
    </row>
    <row r="701" customFormat="false" ht="67.5" hidden="false" customHeight="true" outlineLevel="0" collapsed="false">
      <c r="A701" s="112" t="n">
        <v>700</v>
      </c>
      <c r="B701" s="113" t="n">
        <v>0.8</v>
      </c>
      <c r="C701" s="114" t="s">
        <v>2809</v>
      </c>
      <c r="D701" s="115" t="s">
        <v>2810</v>
      </c>
      <c r="E701" s="116" t="s">
        <v>2811</v>
      </c>
      <c r="F701" s="117" t="n">
        <v>1</v>
      </c>
      <c r="G701" s="118" t="n">
        <v>0</v>
      </c>
      <c r="H701" s="117"/>
      <c r="I701" s="119"/>
      <c r="J701" s="119"/>
      <c r="K701" s="120" t="s">
        <v>2410</v>
      </c>
    </row>
    <row r="702" customFormat="false" ht="67.5" hidden="false" customHeight="true" outlineLevel="0" collapsed="false">
      <c r="A702" s="112" t="n">
        <v>701</v>
      </c>
      <c r="B702" s="113" t="n">
        <v>0.8</v>
      </c>
      <c r="C702" s="114" t="s">
        <v>2812</v>
      </c>
      <c r="D702" s="115" t="s">
        <v>2813</v>
      </c>
      <c r="E702" s="116" t="s">
        <v>2814</v>
      </c>
      <c r="F702" s="117"/>
      <c r="G702" s="118" t="n">
        <v>0</v>
      </c>
      <c r="H702" s="117"/>
      <c r="I702" s="119"/>
      <c r="J702" s="119"/>
      <c r="K702" s="120" t="s">
        <v>2410</v>
      </c>
    </row>
    <row r="703" customFormat="false" ht="67.5" hidden="false" customHeight="true" outlineLevel="0" collapsed="false">
      <c r="A703" s="112" t="n">
        <v>702</v>
      </c>
      <c r="B703" s="113" t="n">
        <v>0.8</v>
      </c>
      <c r="C703" s="114" t="s">
        <v>2815</v>
      </c>
      <c r="D703" s="115" t="s">
        <v>2816</v>
      </c>
      <c r="E703" s="116" t="s">
        <v>2817</v>
      </c>
      <c r="F703" s="117"/>
      <c r="G703" s="118" t="n">
        <v>0</v>
      </c>
      <c r="H703" s="117"/>
      <c r="I703" s="119"/>
      <c r="J703" s="119"/>
      <c r="K703" s="120" t="s">
        <v>2410</v>
      </c>
    </row>
    <row r="704" customFormat="false" ht="67.5" hidden="false" customHeight="true" outlineLevel="0" collapsed="false">
      <c r="A704" s="112" t="n">
        <v>703</v>
      </c>
      <c r="B704" s="113" t="n">
        <v>0.8</v>
      </c>
      <c r="C704" s="114" t="s">
        <v>2818</v>
      </c>
      <c r="D704" s="115" t="s">
        <v>2819</v>
      </c>
      <c r="E704" s="116" t="s">
        <v>2820</v>
      </c>
      <c r="F704" s="117"/>
      <c r="G704" s="118" t="n">
        <v>0</v>
      </c>
      <c r="H704" s="117"/>
      <c r="I704" s="119"/>
      <c r="J704" s="119"/>
      <c r="K704" s="120" t="s">
        <v>2410</v>
      </c>
    </row>
    <row r="705" customFormat="false" ht="67.5" hidden="false" customHeight="true" outlineLevel="0" collapsed="false">
      <c r="A705" s="112" t="n">
        <v>704</v>
      </c>
      <c r="B705" s="113" t="n">
        <v>0.8</v>
      </c>
      <c r="C705" s="114" t="s">
        <v>2821</v>
      </c>
      <c r="D705" s="115" t="s">
        <v>2822</v>
      </c>
      <c r="E705" s="116" t="s">
        <v>2823</v>
      </c>
      <c r="F705" s="117"/>
      <c r="G705" s="118" t="n">
        <v>0</v>
      </c>
      <c r="H705" s="117"/>
      <c r="I705" s="119"/>
      <c r="J705" s="119"/>
      <c r="K705" s="120" t="s">
        <v>2410</v>
      </c>
    </row>
    <row r="706" customFormat="false" ht="67.5" hidden="false" customHeight="true" outlineLevel="0" collapsed="false">
      <c r="A706" s="112" t="n">
        <v>705</v>
      </c>
      <c r="B706" s="113" t="n">
        <v>0.8</v>
      </c>
      <c r="C706" s="114" t="s">
        <v>2824</v>
      </c>
      <c r="D706" s="115" t="s">
        <v>2825</v>
      </c>
      <c r="E706" s="116" t="s">
        <v>2826</v>
      </c>
      <c r="F706" s="117"/>
      <c r="G706" s="118" t="n">
        <v>0</v>
      </c>
      <c r="H706" s="117"/>
      <c r="I706" s="119"/>
      <c r="J706" s="119"/>
      <c r="K706" s="120" t="s">
        <v>2410</v>
      </c>
    </row>
    <row r="707" customFormat="false" ht="67.5" hidden="false" customHeight="true" outlineLevel="0" collapsed="false">
      <c r="A707" s="112" t="n">
        <v>706</v>
      </c>
      <c r="B707" s="113" t="n">
        <v>0.9</v>
      </c>
      <c r="C707" s="114" t="s">
        <v>2827</v>
      </c>
      <c r="D707" s="115" t="s">
        <v>2828</v>
      </c>
      <c r="E707" s="116" t="s">
        <v>2829</v>
      </c>
      <c r="F707" s="117"/>
      <c r="G707" s="118" t="n">
        <v>0</v>
      </c>
      <c r="H707" s="117"/>
      <c r="I707" s="119"/>
      <c r="J707" s="119"/>
      <c r="K707" s="120" t="s">
        <v>2410</v>
      </c>
    </row>
    <row r="708" customFormat="false" ht="67.5" hidden="false" customHeight="true" outlineLevel="0" collapsed="false">
      <c r="A708" s="112" t="n">
        <v>707</v>
      </c>
      <c r="B708" s="113" t="n">
        <v>0.9</v>
      </c>
      <c r="C708" s="114" t="s">
        <v>2830</v>
      </c>
      <c r="D708" s="115" t="s">
        <v>2831</v>
      </c>
      <c r="E708" s="116" t="s">
        <v>2832</v>
      </c>
      <c r="F708" s="117"/>
      <c r="G708" s="118" t="n">
        <v>0</v>
      </c>
      <c r="H708" s="117"/>
      <c r="I708" s="119"/>
      <c r="J708" s="119"/>
      <c r="K708" s="120" t="s">
        <v>2410</v>
      </c>
    </row>
    <row r="709" customFormat="false" ht="67.5" hidden="false" customHeight="true" outlineLevel="0" collapsed="false">
      <c r="A709" s="112" t="n">
        <v>708</v>
      </c>
      <c r="B709" s="113" t="n">
        <v>0.9</v>
      </c>
      <c r="C709" s="114" t="s">
        <v>2833</v>
      </c>
      <c r="D709" s="115" t="s">
        <v>2834</v>
      </c>
      <c r="E709" s="116" t="s">
        <v>2835</v>
      </c>
      <c r="F709" s="117"/>
      <c r="G709" s="118"/>
      <c r="H709" s="117"/>
      <c r="I709" s="119"/>
      <c r="J709" s="119"/>
      <c r="K709" s="120" t="s">
        <v>2410</v>
      </c>
    </row>
    <row r="710" customFormat="false" ht="67.5" hidden="false" customHeight="true" outlineLevel="0" collapsed="false">
      <c r="A710" s="112" t="n">
        <v>709</v>
      </c>
      <c r="B710" s="113" t="n">
        <v>0.9</v>
      </c>
      <c r="C710" s="114" t="s">
        <v>2836</v>
      </c>
      <c r="D710" s="115" t="s">
        <v>2837</v>
      </c>
      <c r="E710" s="116" t="s">
        <v>2838</v>
      </c>
      <c r="F710" s="117"/>
      <c r="G710" s="118" t="n">
        <v>0</v>
      </c>
      <c r="H710" s="117"/>
      <c r="I710" s="119"/>
      <c r="J710" s="119"/>
      <c r="K710" s="120" t="s">
        <v>2410</v>
      </c>
    </row>
    <row r="711" customFormat="false" ht="67.5" hidden="false" customHeight="true" outlineLevel="0" collapsed="false">
      <c r="A711" s="112" t="n">
        <v>710</v>
      </c>
      <c r="B711" s="113" t="n">
        <v>0.9</v>
      </c>
      <c r="C711" s="114" t="s">
        <v>2839</v>
      </c>
      <c r="D711" s="115" t="s">
        <v>2840</v>
      </c>
      <c r="E711" s="116" t="s">
        <v>2841</v>
      </c>
      <c r="F711" s="117" t="n">
        <v>1</v>
      </c>
      <c r="G711" s="118" t="n">
        <v>0</v>
      </c>
      <c r="H711" s="117"/>
      <c r="I711" s="119"/>
      <c r="J711" s="119"/>
      <c r="K711" s="120" t="s">
        <v>2410</v>
      </c>
    </row>
    <row r="712" customFormat="false" ht="67.5" hidden="false" customHeight="true" outlineLevel="0" collapsed="false">
      <c r="A712" s="112" t="n">
        <v>711</v>
      </c>
      <c r="B712" s="113" t="n">
        <v>0.9</v>
      </c>
      <c r="C712" s="114" t="s">
        <v>2842</v>
      </c>
      <c r="D712" s="115" t="s">
        <v>2843</v>
      </c>
      <c r="E712" s="116" t="s">
        <v>2844</v>
      </c>
      <c r="F712" s="117"/>
      <c r="G712" s="118" t="n">
        <v>0</v>
      </c>
      <c r="H712" s="117"/>
      <c r="I712" s="119"/>
      <c r="J712" s="119"/>
      <c r="K712" s="120" t="s">
        <v>2410</v>
      </c>
    </row>
    <row r="713" customFormat="false" ht="67.5" hidden="false" customHeight="true" outlineLevel="0" collapsed="false">
      <c r="A713" s="112" t="n">
        <v>712</v>
      </c>
      <c r="B713" s="113" t="n">
        <v>0.9</v>
      </c>
      <c r="C713" s="114" t="s">
        <v>2845</v>
      </c>
      <c r="D713" s="115" t="s">
        <v>2846</v>
      </c>
      <c r="E713" s="116" t="s">
        <v>2847</v>
      </c>
      <c r="F713" s="117"/>
      <c r="G713" s="118" t="n">
        <v>0</v>
      </c>
      <c r="H713" s="117"/>
      <c r="I713" s="119"/>
      <c r="J713" s="119"/>
      <c r="K713" s="120" t="s">
        <v>2410</v>
      </c>
    </row>
    <row r="714" customFormat="false" ht="67.5" hidden="false" customHeight="true" outlineLevel="0" collapsed="false">
      <c r="A714" s="112" t="n">
        <v>713</v>
      </c>
      <c r="B714" s="113" t="n">
        <v>0.9</v>
      </c>
      <c r="C714" s="114" t="s">
        <v>2848</v>
      </c>
      <c r="D714" s="115" t="s">
        <v>2849</v>
      </c>
      <c r="E714" s="116" t="s">
        <v>2850</v>
      </c>
      <c r="F714" s="117"/>
      <c r="G714" s="118" t="n">
        <v>0</v>
      </c>
      <c r="H714" s="117"/>
      <c r="I714" s="119"/>
      <c r="J714" s="119"/>
      <c r="K714" s="120" t="s">
        <v>2410</v>
      </c>
    </row>
    <row r="715" customFormat="false" ht="67.5" hidden="false" customHeight="true" outlineLevel="0" collapsed="false">
      <c r="A715" s="112" t="n">
        <v>714</v>
      </c>
      <c r="B715" s="113" t="n">
        <v>0.9</v>
      </c>
      <c r="C715" s="114" t="s">
        <v>2851</v>
      </c>
      <c r="D715" s="115" t="s">
        <v>2852</v>
      </c>
      <c r="E715" s="116" t="s">
        <v>2853</v>
      </c>
      <c r="F715" s="117" t="n">
        <v>1</v>
      </c>
      <c r="G715" s="118" t="n">
        <v>0</v>
      </c>
      <c r="H715" s="117"/>
      <c r="I715" s="119"/>
      <c r="J715" s="119"/>
      <c r="K715" s="120" t="s">
        <v>2410</v>
      </c>
    </row>
    <row r="716" customFormat="false" ht="67.5" hidden="false" customHeight="true" outlineLevel="0" collapsed="false">
      <c r="A716" s="112" t="n">
        <v>715</v>
      </c>
      <c r="B716" s="113" t="n">
        <v>0.9</v>
      </c>
      <c r="C716" s="114" t="s">
        <v>2854</v>
      </c>
      <c r="D716" s="115" t="s">
        <v>2855</v>
      </c>
      <c r="E716" s="116" t="s">
        <v>2856</v>
      </c>
      <c r="F716" s="117"/>
      <c r="G716" s="118" t="n">
        <v>0</v>
      </c>
      <c r="H716" s="117"/>
      <c r="I716" s="119"/>
      <c r="J716" s="119"/>
      <c r="K716" s="120" t="s">
        <v>2410</v>
      </c>
    </row>
    <row r="717" customFormat="false" ht="67.5" hidden="false" customHeight="true" outlineLevel="0" collapsed="false">
      <c r="A717" s="112" t="n">
        <v>716</v>
      </c>
      <c r="B717" s="113" t="n">
        <v>0.9</v>
      </c>
      <c r="C717" s="114" t="s">
        <v>2857</v>
      </c>
      <c r="D717" s="115" t="s">
        <v>2858</v>
      </c>
      <c r="E717" s="116" t="s">
        <v>2859</v>
      </c>
      <c r="F717" s="117" t="n">
        <v>1</v>
      </c>
      <c r="G717" s="118" t="n">
        <v>0</v>
      </c>
      <c r="H717" s="117"/>
      <c r="I717" s="119"/>
      <c r="J717" s="119"/>
      <c r="K717" s="120" t="s">
        <v>2410</v>
      </c>
    </row>
    <row r="718" customFormat="false" ht="67.5" hidden="false" customHeight="true" outlineLevel="0" collapsed="false">
      <c r="A718" s="112" t="n">
        <v>717</v>
      </c>
      <c r="B718" s="113" t="n">
        <v>0.9</v>
      </c>
      <c r="C718" s="114" t="s">
        <v>2860</v>
      </c>
      <c r="D718" s="115" t="s">
        <v>2861</v>
      </c>
      <c r="E718" s="116" t="s">
        <v>2862</v>
      </c>
      <c r="F718" s="117"/>
      <c r="G718" s="118" t="n">
        <v>0</v>
      </c>
      <c r="H718" s="117"/>
      <c r="I718" s="119"/>
      <c r="J718" s="119"/>
      <c r="K718" s="120" t="s">
        <v>2410</v>
      </c>
    </row>
    <row r="719" customFormat="false" ht="67.5" hidden="false" customHeight="true" outlineLevel="0" collapsed="false">
      <c r="A719" s="112" t="n">
        <v>718</v>
      </c>
      <c r="B719" s="113" t="n">
        <v>0.9</v>
      </c>
      <c r="C719" s="114" t="s">
        <v>2863</v>
      </c>
      <c r="D719" s="115" t="s">
        <v>2864</v>
      </c>
      <c r="E719" s="116" t="s">
        <v>2865</v>
      </c>
      <c r="F719" s="117"/>
      <c r="G719" s="118" t="n">
        <v>0</v>
      </c>
      <c r="H719" s="117"/>
      <c r="I719" s="119"/>
      <c r="J719" s="119"/>
      <c r="K719" s="120" t="s">
        <v>2410</v>
      </c>
    </row>
    <row r="720" customFormat="false" ht="67.5" hidden="false" customHeight="true" outlineLevel="0" collapsed="false">
      <c r="A720" s="112" t="n">
        <v>719</v>
      </c>
      <c r="B720" s="113" t="n">
        <v>0.9</v>
      </c>
      <c r="C720" s="114" t="s">
        <v>2866</v>
      </c>
      <c r="D720" s="115" t="s">
        <v>2867</v>
      </c>
      <c r="E720" s="116" t="s">
        <v>2868</v>
      </c>
      <c r="F720" s="117" t="n">
        <v>1</v>
      </c>
      <c r="G720" s="118" t="n">
        <v>0</v>
      </c>
      <c r="H720" s="117"/>
      <c r="I720" s="119"/>
      <c r="J720" s="119"/>
      <c r="K720" s="120" t="s">
        <v>2410</v>
      </c>
    </row>
    <row r="721" customFormat="false" ht="67.5" hidden="false" customHeight="true" outlineLevel="0" collapsed="false">
      <c r="A721" s="112" t="n">
        <v>720</v>
      </c>
      <c r="B721" s="113" t="n">
        <v>0.9</v>
      </c>
      <c r="C721" s="114" t="s">
        <v>2869</v>
      </c>
      <c r="D721" s="115" t="s">
        <v>2870</v>
      </c>
      <c r="E721" s="116" t="s">
        <v>2832</v>
      </c>
      <c r="F721" s="117" t="n">
        <v>1</v>
      </c>
      <c r="G721" s="118" t="n">
        <v>0</v>
      </c>
      <c r="H721" s="117"/>
      <c r="I721" s="119"/>
      <c r="J721" s="119"/>
      <c r="K721" s="120" t="s">
        <v>2410</v>
      </c>
    </row>
    <row r="722" customFormat="false" ht="67.5" hidden="false" customHeight="true" outlineLevel="0" collapsed="false">
      <c r="A722" s="112" t="n">
        <v>721</v>
      </c>
      <c r="B722" s="113" t="n">
        <v>0.9</v>
      </c>
      <c r="C722" s="114" t="s">
        <v>2871</v>
      </c>
      <c r="D722" s="115" t="s">
        <v>2872</v>
      </c>
      <c r="E722" s="116" t="s">
        <v>2873</v>
      </c>
      <c r="F722" s="117" t="n">
        <v>1</v>
      </c>
      <c r="G722" s="118" t="n">
        <v>0</v>
      </c>
      <c r="H722" s="117"/>
      <c r="I722" s="119"/>
      <c r="J722" s="119"/>
      <c r="K722" s="120" t="s">
        <v>2410</v>
      </c>
    </row>
    <row r="723" customFormat="false" ht="67.5" hidden="false" customHeight="true" outlineLevel="0" collapsed="false">
      <c r="A723" s="112" t="n">
        <v>722</v>
      </c>
      <c r="B723" s="113" t="n">
        <v>0.9</v>
      </c>
      <c r="C723" s="114" t="s">
        <v>2874</v>
      </c>
      <c r="D723" s="115" t="s">
        <v>2875</v>
      </c>
      <c r="E723" s="116" t="s">
        <v>2876</v>
      </c>
      <c r="F723" s="117" t="n">
        <v>1</v>
      </c>
      <c r="G723" s="118" t="n">
        <v>0</v>
      </c>
      <c r="H723" s="117"/>
      <c r="I723" s="119"/>
      <c r="J723" s="119"/>
      <c r="K723" s="120" t="s">
        <v>2410</v>
      </c>
    </row>
    <row r="724" customFormat="false" ht="67.5" hidden="false" customHeight="true" outlineLevel="0" collapsed="false">
      <c r="A724" s="112" t="n">
        <v>723</v>
      </c>
      <c r="B724" s="113" t="n">
        <v>0.9</v>
      </c>
      <c r="C724" s="114" t="s">
        <v>2877</v>
      </c>
      <c r="D724" s="115" t="s">
        <v>2878</v>
      </c>
      <c r="E724" s="116" t="s">
        <v>2879</v>
      </c>
      <c r="F724" s="117" t="n">
        <v>1</v>
      </c>
      <c r="G724" s="118" t="n">
        <v>0</v>
      </c>
      <c r="H724" s="117"/>
      <c r="I724" s="119"/>
      <c r="J724" s="119"/>
      <c r="K724" s="120" t="s">
        <v>2410</v>
      </c>
    </row>
    <row r="725" customFormat="false" ht="67.5" hidden="false" customHeight="true" outlineLevel="0" collapsed="false">
      <c r="A725" s="112" t="n">
        <v>724</v>
      </c>
      <c r="B725" s="113" t="n">
        <v>0.9</v>
      </c>
      <c r="C725" s="114" t="s">
        <v>2880</v>
      </c>
      <c r="D725" s="115" t="s">
        <v>2881</v>
      </c>
      <c r="E725" s="116" t="s">
        <v>2882</v>
      </c>
      <c r="F725" s="117" t="n">
        <v>1</v>
      </c>
      <c r="G725" s="118" t="n">
        <v>0</v>
      </c>
      <c r="H725" s="117"/>
      <c r="I725" s="119"/>
      <c r="J725" s="119"/>
      <c r="K725" s="120" t="s">
        <v>2410</v>
      </c>
    </row>
    <row r="726" customFormat="false" ht="67.5" hidden="false" customHeight="true" outlineLevel="0" collapsed="false">
      <c r="A726" s="112" t="n">
        <v>725</v>
      </c>
      <c r="B726" s="113" t="n">
        <v>0.9</v>
      </c>
      <c r="C726" s="114" t="s">
        <v>2883</v>
      </c>
      <c r="D726" s="115" t="s">
        <v>2884</v>
      </c>
      <c r="E726" s="116" t="s">
        <v>2885</v>
      </c>
      <c r="F726" s="117" t="n">
        <v>1</v>
      </c>
      <c r="G726" s="118" t="n">
        <v>0</v>
      </c>
      <c r="H726" s="117"/>
      <c r="I726" s="119"/>
      <c r="J726" s="119"/>
      <c r="K726" s="120" t="s">
        <v>2410</v>
      </c>
    </row>
    <row r="727" customFormat="false" ht="67.5" hidden="false" customHeight="true" outlineLevel="0" collapsed="false">
      <c r="A727" s="112" t="n">
        <v>726</v>
      </c>
      <c r="B727" s="113" t="n">
        <v>0.9</v>
      </c>
      <c r="C727" s="114" t="s">
        <v>2886</v>
      </c>
      <c r="D727" s="115" t="s">
        <v>2887</v>
      </c>
      <c r="E727" s="116" t="s">
        <v>2888</v>
      </c>
      <c r="F727" s="117"/>
      <c r="G727" s="118" t="n">
        <v>0</v>
      </c>
      <c r="H727" s="117"/>
      <c r="I727" s="119"/>
      <c r="J727" s="119"/>
      <c r="K727" s="120" t="s">
        <v>2410</v>
      </c>
    </row>
    <row r="728" customFormat="false" ht="67.5" hidden="false" customHeight="true" outlineLevel="0" collapsed="false">
      <c r="A728" s="112" t="n">
        <v>727</v>
      </c>
      <c r="B728" s="113" t="n">
        <v>0.9</v>
      </c>
      <c r="C728" s="114" t="s">
        <v>2889</v>
      </c>
      <c r="D728" s="115" t="s">
        <v>2890</v>
      </c>
      <c r="E728" s="116" t="s">
        <v>2891</v>
      </c>
      <c r="F728" s="117"/>
      <c r="G728" s="118" t="n">
        <v>0</v>
      </c>
      <c r="H728" s="117"/>
      <c r="I728" s="119"/>
      <c r="J728" s="119"/>
      <c r="K728" s="120" t="s">
        <v>2410</v>
      </c>
    </row>
    <row r="729" customFormat="false" ht="67.5" hidden="false" customHeight="true" outlineLevel="0" collapsed="false">
      <c r="A729" s="112" t="n">
        <v>728</v>
      </c>
      <c r="B729" s="113" t="n">
        <v>0.9</v>
      </c>
      <c r="C729" s="114" t="s">
        <v>2892</v>
      </c>
      <c r="D729" s="115" t="s">
        <v>2893</v>
      </c>
      <c r="E729" s="116" t="s">
        <v>2894</v>
      </c>
      <c r="F729" s="117" t="n">
        <v>1</v>
      </c>
      <c r="G729" s="118" t="n">
        <v>0</v>
      </c>
      <c r="H729" s="117"/>
      <c r="I729" s="119"/>
      <c r="J729" s="119"/>
      <c r="K729" s="120" t="s">
        <v>2410</v>
      </c>
    </row>
    <row r="730" customFormat="false" ht="67.5" hidden="false" customHeight="true" outlineLevel="0" collapsed="false">
      <c r="A730" s="112" t="n">
        <v>729</v>
      </c>
      <c r="B730" s="113" t="n">
        <v>1</v>
      </c>
      <c r="C730" s="114" t="s">
        <v>2895</v>
      </c>
      <c r="D730" s="115" t="s">
        <v>2896</v>
      </c>
      <c r="E730" s="116" t="s">
        <v>2897</v>
      </c>
      <c r="F730" s="117" t="n">
        <v>1</v>
      </c>
      <c r="G730" s="118" t="n">
        <v>0</v>
      </c>
      <c r="H730" s="117"/>
      <c r="I730" s="119"/>
      <c r="J730" s="119"/>
      <c r="K730" s="120" t="s">
        <v>2410</v>
      </c>
    </row>
    <row r="731" customFormat="false" ht="67.5" hidden="false" customHeight="true" outlineLevel="0" collapsed="false">
      <c r="A731" s="112" t="n">
        <v>730</v>
      </c>
      <c r="B731" s="113" t="n">
        <v>1</v>
      </c>
      <c r="C731" s="114" t="s">
        <v>2898</v>
      </c>
      <c r="D731" s="115" t="s">
        <v>2899</v>
      </c>
      <c r="E731" s="116" t="s">
        <v>2900</v>
      </c>
      <c r="F731" s="117" t="n">
        <v>1</v>
      </c>
      <c r="G731" s="118" t="n">
        <v>0</v>
      </c>
      <c r="H731" s="117"/>
      <c r="I731" s="119"/>
      <c r="J731" s="119"/>
      <c r="K731" s="120" t="s">
        <v>2410</v>
      </c>
    </row>
    <row r="732" customFormat="false" ht="67.5" hidden="false" customHeight="true" outlineLevel="0" collapsed="false">
      <c r="A732" s="112" t="n">
        <v>731</v>
      </c>
      <c r="B732" s="113" t="n">
        <v>1</v>
      </c>
      <c r="C732" s="114" t="s">
        <v>2901</v>
      </c>
      <c r="D732" s="115" t="s">
        <v>2902</v>
      </c>
      <c r="E732" s="116" t="s">
        <v>2903</v>
      </c>
      <c r="F732" s="117" t="n">
        <v>1</v>
      </c>
      <c r="G732" s="118" t="n">
        <v>0</v>
      </c>
      <c r="H732" s="117"/>
      <c r="I732" s="119"/>
      <c r="J732" s="119"/>
      <c r="K732" s="120" t="s">
        <v>2410</v>
      </c>
    </row>
    <row r="733" customFormat="false" ht="67.5" hidden="false" customHeight="true" outlineLevel="0" collapsed="false">
      <c r="A733" s="112" t="n">
        <v>732</v>
      </c>
      <c r="B733" s="113" t="n">
        <v>1</v>
      </c>
      <c r="C733" s="114" t="s">
        <v>2904</v>
      </c>
      <c r="D733" s="115" t="s">
        <v>2905</v>
      </c>
      <c r="E733" s="116" t="s">
        <v>2906</v>
      </c>
      <c r="F733" s="117" t="n">
        <v>1</v>
      </c>
      <c r="G733" s="118" t="n">
        <v>0</v>
      </c>
      <c r="H733" s="117"/>
      <c r="I733" s="119"/>
      <c r="J733" s="119"/>
      <c r="K733" s="120" t="s">
        <v>2410</v>
      </c>
    </row>
    <row r="734" customFormat="false" ht="67.5" hidden="false" customHeight="true" outlineLevel="0" collapsed="false">
      <c r="A734" s="112" t="n">
        <v>733</v>
      </c>
      <c r="B734" s="113" t="n">
        <v>1</v>
      </c>
      <c r="C734" s="114" t="s">
        <v>2907</v>
      </c>
      <c r="D734" s="115" t="s">
        <v>2908</v>
      </c>
      <c r="E734" s="116" t="s">
        <v>2909</v>
      </c>
      <c r="F734" s="117" t="n">
        <v>1</v>
      </c>
      <c r="G734" s="118" t="n">
        <v>0</v>
      </c>
      <c r="H734" s="117"/>
      <c r="I734" s="119"/>
      <c r="J734" s="119"/>
      <c r="K734" s="120" t="s">
        <v>2410</v>
      </c>
    </row>
    <row r="735" customFormat="false" ht="67.5" hidden="false" customHeight="true" outlineLevel="0" collapsed="false">
      <c r="A735" s="112" t="n">
        <v>734</v>
      </c>
      <c r="B735" s="113" t="n">
        <v>1</v>
      </c>
      <c r="C735" s="114" t="s">
        <v>2910</v>
      </c>
      <c r="D735" s="115" t="s">
        <v>2911</v>
      </c>
      <c r="E735" s="116" t="s">
        <v>2912</v>
      </c>
      <c r="F735" s="117"/>
      <c r="G735" s="118" t="n">
        <v>0</v>
      </c>
      <c r="H735" s="117"/>
      <c r="I735" s="119"/>
      <c r="J735" s="119"/>
      <c r="K735" s="120" t="s">
        <v>2410</v>
      </c>
    </row>
    <row r="736" customFormat="false" ht="67.5" hidden="false" customHeight="true" outlineLevel="0" collapsed="false">
      <c r="A736" s="112" t="n">
        <v>735</v>
      </c>
      <c r="B736" s="113" t="n">
        <v>1</v>
      </c>
      <c r="C736" s="114" t="s">
        <v>2913</v>
      </c>
      <c r="D736" s="115" t="s">
        <v>2914</v>
      </c>
      <c r="E736" s="116" t="s">
        <v>2915</v>
      </c>
      <c r="F736" s="117"/>
      <c r="G736" s="118" t="n">
        <v>0</v>
      </c>
      <c r="H736" s="117"/>
      <c r="I736" s="119"/>
      <c r="J736" s="119"/>
      <c r="K736" s="120" t="s">
        <v>2410</v>
      </c>
    </row>
    <row r="737" customFormat="false" ht="67.5" hidden="false" customHeight="true" outlineLevel="0" collapsed="false">
      <c r="A737" s="112" t="n">
        <v>736</v>
      </c>
      <c r="B737" s="113" t="n">
        <v>1</v>
      </c>
      <c r="C737" s="114" t="s">
        <v>2916</v>
      </c>
      <c r="D737" s="115" t="s">
        <v>2917</v>
      </c>
      <c r="E737" s="116" t="s">
        <v>2918</v>
      </c>
      <c r="F737" s="117"/>
      <c r="G737" s="118" t="n">
        <v>0</v>
      </c>
      <c r="H737" s="117"/>
      <c r="I737" s="119"/>
      <c r="J737" s="119"/>
      <c r="K737" s="120" t="s">
        <v>2410</v>
      </c>
    </row>
    <row r="738" customFormat="false" ht="67.5" hidden="false" customHeight="true" outlineLevel="0" collapsed="false">
      <c r="A738" s="112" t="n">
        <v>737</v>
      </c>
      <c r="B738" s="113" t="n">
        <v>1</v>
      </c>
      <c r="C738" s="114" t="s">
        <v>2919</v>
      </c>
      <c r="D738" s="115" t="s">
        <v>2920</v>
      </c>
      <c r="E738" s="116" t="s">
        <v>2921</v>
      </c>
      <c r="F738" s="117" t="n">
        <v>1</v>
      </c>
      <c r="G738" s="118" t="n">
        <v>0</v>
      </c>
      <c r="H738" s="117"/>
      <c r="I738" s="119"/>
      <c r="J738" s="119"/>
      <c r="K738" s="120" t="s">
        <v>2410</v>
      </c>
    </row>
    <row r="739" customFormat="false" ht="67.5" hidden="false" customHeight="true" outlineLevel="0" collapsed="false">
      <c r="A739" s="112" t="n">
        <v>738</v>
      </c>
      <c r="B739" s="113" t="n">
        <v>1</v>
      </c>
      <c r="C739" s="114" t="s">
        <v>2922</v>
      </c>
      <c r="D739" s="115" t="s">
        <v>2923</v>
      </c>
      <c r="E739" s="116" t="s">
        <v>2924</v>
      </c>
      <c r="F739" s="117" t="n">
        <v>1</v>
      </c>
      <c r="G739" s="118" t="n">
        <v>0</v>
      </c>
      <c r="H739" s="117"/>
      <c r="I739" s="119"/>
      <c r="J739" s="119"/>
      <c r="K739" s="120" t="s">
        <v>2410</v>
      </c>
    </row>
    <row r="740" customFormat="false" ht="67.5" hidden="false" customHeight="true" outlineLevel="0" collapsed="false">
      <c r="A740" s="112" t="n">
        <v>739</v>
      </c>
      <c r="B740" s="113" t="n">
        <v>1</v>
      </c>
      <c r="C740" s="114" t="s">
        <v>2925</v>
      </c>
      <c r="D740" s="115" t="s">
        <v>2926</v>
      </c>
      <c r="E740" s="116" t="s">
        <v>2927</v>
      </c>
      <c r="F740" s="117"/>
      <c r="G740" s="118" t="n">
        <v>0</v>
      </c>
      <c r="H740" s="117"/>
      <c r="I740" s="119"/>
      <c r="J740" s="119"/>
      <c r="K740" s="120" t="s">
        <v>2410</v>
      </c>
    </row>
    <row r="741" customFormat="false" ht="67.5" hidden="false" customHeight="true" outlineLevel="0" collapsed="false">
      <c r="A741" s="112" t="n">
        <v>740</v>
      </c>
      <c r="B741" s="113" t="n">
        <v>1</v>
      </c>
      <c r="C741" s="114" t="s">
        <v>2928</v>
      </c>
      <c r="D741" s="115" t="s">
        <v>2929</v>
      </c>
      <c r="E741" s="116" t="s">
        <v>2930</v>
      </c>
      <c r="F741" s="117" t="n">
        <v>1</v>
      </c>
      <c r="G741" s="118" t="n">
        <v>0</v>
      </c>
      <c r="H741" s="117"/>
      <c r="I741" s="119"/>
      <c r="J741" s="119"/>
      <c r="K741" s="120" t="s">
        <v>2410</v>
      </c>
    </row>
    <row r="742" customFormat="false" ht="67.5" hidden="false" customHeight="true" outlineLevel="0" collapsed="false">
      <c r="A742" s="112" t="n">
        <v>741</v>
      </c>
      <c r="B742" s="113" t="n">
        <v>1</v>
      </c>
      <c r="C742" s="114" t="s">
        <v>2931</v>
      </c>
      <c r="D742" s="115" t="s">
        <v>2932</v>
      </c>
      <c r="E742" s="116" t="s">
        <v>2844</v>
      </c>
      <c r="F742" s="117" t="n">
        <v>1</v>
      </c>
      <c r="G742" s="118" t="n">
        <v>0</v>
      </c>
      <c r="H742" s="117"/>
      <c r="I742" s="119"/>
      <c r="J742" s="119"/>
      <c r="K742" s="120" t="s">
        <v>2410</v>
      </c>
    </row>
    <row r="743" customFormat="false" ht="67.5" hidden="false" customHeight="true" outlineLevel="0" collapsed="false">
      <c r="A743" s="112" t="n">
        <v>742</v>
      </c>
      <c r="B743" s="113" t="n">
        <v>1</v>
      </c>
      <c r="C743" s="114" t="s">
        <v>2933</v>
      </c>
      <c r="D743" s="115" t="s">
        <v>2934</v>
      </c>
      <c r="E743" s="116" t="s">
        <v>2935</v>
      </c>
      <c r="F743" s="117" t="n">
        <v>1</v>
      </c>
      <c r="G743" s="118" t="n">
        <v>0</v>
      </c>
      <c r="H743" s="117"/>
      <c r="I743" s="119"/>
      <c r="J743" s="119"/>
      <c r="K743" s="120" t="s">
        <v>2410</v>
      </c>
    </row>
    <row r="744" customFormat="false" ht="67.5" hidden="false" customHeight="true" outlineLevel="0" collapsed="false">
      <c r="A744" s="112" t="n">
        <v>743</v>
      </c>
      <c r="B744" s="113" t="n">
        <v>1</v>
      </c>
      <c r="C744" s="114" t="s">
        <v>2936</v>
      </c>
      <c r="D744" s="115" t="s">
        <v>2937</v>
      </c>
      <c r="E744" s="116" t="s">
        <v>2930</v>
      </c>
      <c r="F744" s="117" t="n">
        <v>1</v>
      </c>
      <c r="G744" s="118" t="n">
        <v>0</v>
      </c>
      <c r="H744" s="117"/>
      <c r="I744" s="119"/>
      <c r="J744" s="119"/>
      <c r="K744" s="120" t="s">
        <v>2410</v>
      </c>
    </row>
    <row r="745" customFormat="false" ht="67.5" hidden="false" customHeight="true" outlineLevel="0" collapsed="false">
      <c r="A745" s="112" t="n">
        <v>744</v>
      </c>
      <c r="B745" s="113" t="n">
        <v>1</v>
      </c>
      <c r="C745" s="114" t="s">
        <v>2938</v>
      </c>
      <c r="D745" s="115" t="s">
        <v>2939</v>
      </c>
      <c r="E745" s="116" t="s">
        <v>2844</v>
      </c>
      <c r="F745" s="117" t="n">
        <v>1</v>
      </c>
      <c r="G745" s="118" t="n">
        <v>0</v>
      </c>
      <c r="H745" s="117"/>
      <c r="I745" s="119"/>
      <c r="J745" s="119"/>
      <c r="K745" s="120" t="s">
        <v>2410</v>
      </c>
    </row>
    <row r="746" customFormat="false" ht="67.5" hidden="false" customHeight="true" outlineLevel="0" collapsed="false">
      <c r="A746" s="112" t="n">
        <v>745</v>
      </c>
      <c r="B746" s="113" t="n">
        <v>1</v>
      </c>
      <c r="C746" s="114" t="s">
        <v>2940</v>
      </c>
      <c r="D746" s="115" t="s">
        <v>2941</v>
      </c>
      <c r="E746" s="116" t="s">
        <v>2942</v>
      </c>
      <c r="F746" s="117" t="n">
        <v>1</v>
      </c>
      <c r="G746" s="118" t="n">
        <v>0</v>
      </c>
      <c r="H746" s="117"/>
      <c r="I746" s="119"/>
      <c r="J746" s="119"/>
      <c r="K746" s="120" t="s">
        <v>2410</v>
      </c>
    </row>
    <row r="747" customFormat="false" ht="67.5" hidden="false" customHeight="true" outlineLevel="0" collapsed="false">
      <c r="A747" s="112" t="n">
        <v>746</v>
      </c>
      <c r="B747" s="113" t="n">
        <v>1</v>
      </c>
      <c r="C747" s="114" t="s">
        <v>2943</v>
      </c>
      <c r="D747" s="115" t="s">
        <v>2944</v>
      </c>
      <c r="E747" s="116" t="s">
        <v>2945</v>
      </c>
      <c r="F747" s="117"/>
      <c r="G747" s="118" t="n">
        <v>0</v>
      </c>
      <c r="H747" s="117"/>
      <c r="I747" s="119"/>
      <c r="J747" s="119"/>
      <c r="K747" s="120" t="s">
        <v>2410</v>
      </c>
    </row>
    <row r="748" customFormat="false" ht="67.5" hidden="false" customHeight="true" outlineLevel="0" collapsed="false">
      <c r="A748" s="112" t="n">
        <v>747</v>
      </c>
      <c r="B748" s="113" t="n">
        <v>1</v>
      </c>
      <c r="C748" s="114" t="s">
        <v>2946</v>
      </c>
      <c r="D748" s="115" t="s">
        <v>2947</v>
      </c>
      <c r="E748" s="116" t="s">
        <v>2948</v>
      </c>
      <c r="F748" s="117" t="n">
        <v>1</v>
      </c>
      <c r="G748" s="118" t="n">
        <v>0</v>
      </c>
      <c r="H748" s="117"/>
      <c r="I748" s="119"/>
      <c r="J748" s="119"/>
      <c r="K748" s="120" t="s">
        <v>2410</v>
      </c>
    </row>
    <row r="749" customFormat="false" ht="67.5" hidden="false" customHeight="true" outlineLevel="0" collapsed="false">
      <c r="A749" s="112" t="n">
        <v>748</v>
      </c>
      <c r="B749" s="113" t="n">
        <v>1</v>
      </c>
      <c r="C749" s="114" t="s">
        <v>2949</v>
      </c>
      <c r="D749" s="115" t="s">
        <v>2950</v>
      </c>
      <c r="E749" s="116" t="s">
        <v>2951</v>
      </c>
      <c r="F749" s="117" t="n">
        <v>1</v>
      </c>
      <c r="G749" s="118" t="n">
        <v>0</v>
      </c>
      <c r="H749" s="117"/>
      <c r="I749" s="119"/>
      <c r="J749" s="119"/>
      <c r="K749" s="120" t="s">
        <v>2410</v>
      </c>
    </row>
    <row r="750" customFormat="false" ht="67.5" hidden="false" customHeight="true" outlineLevel="0" collapsed="false">
      <c r="A750" s="112" t="n">
        <v>749</v>
      </c>
      <c r="B750" s="113" t="n">
        <v>1</v>
      </c>
      <c r="C750" s="114" t="s">
        <v>2952</v>
      </c>
      <c r="D750" s="115" t="s">
        <v>2953</v>
      </c>
      <c r="E750" s="116" t="s">
        <v>2954</v>
      </c>
      <c r="F750" s="117"/>
      <c r="G750" s="118" t="n">
        <v>0</v>
      </c>
      <c r="H750" s="117"/>
      <c r="I750" s="119"/>
      <c r="J750" s="119"/>
      <c r="K750" s="120" t="s">
        <v>2410</v>
      </c>
    </row>
    <row r="751" customFormat="false" ht="67.5" hidden="false" customHeight="true" outlineLevel="0" collapsed="false">
      <c r="A751" s="112" t="n">
        <v>750</v>
      </c>
      <c r="B751" s="113" t="n">
        <v>1</v>
      </c>
      <c r="C751" s="114" t="s">
        <v>2955</v>
      </c>
      <c r="D751" s="115" t="s">
        <v>2956</v>
      </c>
      <c r="E751" s="116" t="s">
        <v>2957</v>
      </c>
      <c r="F751" s="117" t="n">
        <v>1</v>
      </c>
      <c r="G751" s="118" t="n">
        <v>0</v>
      </c>
      <c r="H751" s="117"/>
      <c r="I751" s="119"/>
      <c r="J751" s="119"/>
      <c r="K751" s="120" t="s">
        <v>2410</v>
      </c>
    </row>
    <row r="752" customFormat="false" ht="67.5" hidden="false" customHeight="true" outlineLevel="0" collapsed="false">
      <c r="A752" s="112" t="n">
        <v>751</v>
      </c>
      <c r="B752" s="113" t="n">
        <v>1</v>
      </c>
      <c r="C752" s="114" t="s">
        <v>2958</v>
      </c>
      <c r="D752" s="115" t="s">
        <v>2959</v>
      </c>
      <c r="E752" s="116" t="s">
        <v>2960</v>
      </c>
      <c r="F752" s="117" t="n">
        <v>1</v>
      </c>
      <c r="G752" s="118" t="n">
        <v>0</v>
      </c>
      <c r="H752" s="117"/>
      <c r="I752" s="119"/>
      <c r="J752" s="119"/>
      <c r="K752" s="120" t="s">
        <v>2410</v>
      </c>
    </row>
    <row r="753" customFormat="false" ht="67.5" hidden="false" customHeight="true" outlineLevel="0" collapsed="false">
      <c r="A753" s="112" t="n">
        <v>752</v>
      </c>
      <c r="B753" s="113" t="n">
        <v>1</v>
      </c>
      <c r="C753" s="114" t="s">
        <v>2961</v>
      </c>
      <c r="D753" s="115" t="s">
        <v>2962</v>
      </c>
      <c r="E753" s="116" t="s">
        <v>2963</v>
      </c>
      <c r="F753" s="117" t="n">
        <v>1</v>
      </c>
      <c r="G753" s="118" t="n">
        <v>0</v>
      </c>
      <c r="H753" s="117"/>
      <c r="I753" s="119"/>
      <c r="J753" s="119"/>
      <c r="K753" s="120" t="s">
        <v>2410</v>
      </c>
    </row>
    <row r="754" customFormat="false" ht="67.5" hidden="false" customHeight="true" outlineLevel="0" collapsed="false">
      <c r="A754" s="112" t="n">
        <v>753</v>
      </c>
      <c r="B754" s="113" t="n">
        <v>1</v>
      </c>
      <c r="C754" s="114" t="s">
        <v>2964</v>
      </c>
      <c r="D754" s="115" t="s">
        <v>2965</v>
      </c>
      <c r="E754" s="116" t="s">
        <v>2966</v>
      </c>
      <c r="F754" s="117" t="n">
        <v>1</v>
      </c>
      <c r="G754" s="118" t="n">
        <v>0</v>
      </c>
      <c r="H754" s="117"/>
      <c r="I754" s="119"/>
      <c r="J754" s="119"/>
      <c r="K754" s="120" t="s">
        <v>2410</v>
      </c>
    </row>
    <row r="755" customFormat="false" ht="67.5" hidden="false" customHeight="true" outlineLevel="0" collapsed="false">
      <c r="A755" s="112" t="n">
        <v>754</v>
      </c>
      <c r="B755" s="113" t="n">
        <v>1</v>
      </c>
      <c r="C755" s="114" t="s">
        <v>2967</v>
      </c>
      <c r="D755" s="115" t="s">
        <v>2968</v>
      </c>
      <c r="E755" s="116" t="s">
        <v>2969</v>
      </c>
      <c r="F755" s="117" t="n">
        <v>1</v>
      </c>
      <c r="G755" s="118" t="n">
        <v>0</v>
      </c>
      <c r="H755" s="117"/>
      <c r="I755" s="119"/>
      <c r="J755" s="119"/>
      <c r="K755" s="120" t="s">
        <v>2410</v>
      </c>
    </row>
    <row r="756" customFormat="false" ht="67.5" hidden="false" customHeight="true" outlineLevel="0" collapsed="false">
      <c r="A756" s="112" t="n">
        <v>755</v>
      </c>
      <c r="B756" s="113" t="n">
        <v>1</v>
      </c>
      <c r="C756" s="114" t="s">
        <v>2970</v>
      </c>
      <c r="D756" s="115" t="s">
        <v>2971</v>
      </c>
      <c r="E756" s="116" t="s">
        <v>2972</v>
      </c>
      <c r="F756" s="117" t="n">
        <v>1</v>
      </c>
      <c r="G756" s="118" t="n">
        <v>0</v>
      </c>
      <c r="H756" s="117"/>
      <c r="I756" s="119"/>
      <c r="J756" s="119"/>
      <c r="K756" s="120" t="s">
        <v>2410</v>
      </c>
    </row>
    <row r="757" customFormat="false" ht="67.5" hidden="false" customHeight="true" outlineLevel="0" collapsed="false">
      <c r="A757" s="112" t="n">
        <v>756</v>
      </c>
      <c r="B757" s="113" t="n">
        <v>1</v>
      </c>
      <c r="C757" s="114" t="s">
        <v>2973</v>
      </c>
      <c r="D757" s="115" t="s">
        <v>2974</v>
      </c>
      <c r="E757" s="116" t="s">
        <v>2975</v>
      </c>
      <c r="F757" s="117" t="n">
        <v>1</v>
      </c>
      <c r="G757" s="118" t="n">
        <v>0</v>
      </c>
      <c r="H757" s="117"/>
      <c r="I757" s="119"/>
      <c r="J757" s="119"/>
      <c r="K757" s="120" t="s">
        <v>2410</v>
      </c>
    </row>
    <row r="758" customFormat="false" ht="67.5" hidden="false" customHeight="true" outlineLevel="0" collapsed="false">
      <c r="A758" s="112" t="n">
        <v>757</v>
      </c>
      <c r="B758" s="113" t="n">
        <v>1</v>
      </c>
      <c r="C758" s="114" t="s">
        <v>2976</v>
      </c>
      <c r="D758" s="115" t="s">
        <v>2977</v>
      </c>
      <c r="E758" s="116" t="s">
        <v>2978</v>
      </c>
      <c r="F758" s="117" t="n">
        <v>1</v>
      </c>
      <c r="G758" s="118" t="n">
        <v>0</v>
      </c>
      <c r="H758" s="117"/>
      <c r="I758" s="119"/>
      <c r="J758" s="119"/>
      <c r="K758" s="120" t="s">
        <v>2410</v>
      </c>
    </row>
    <row r="759" customFormat="false" ht="67.5" hidden="false" customHeight="true" outlineLevel="0" collapsed="false">
      <c r="A759" s="112" t="n">
        <v>758</v>
      </c>
      <c r="B759" s="113" t="n">
        <v>1</v>
      </c>
      <c r="C759" s="114" t="s">
        <v>2979</v>
      </c>
      <c r="D759" s="115" t="s">
        <v>2980</v>
      </c>
      <c r="E759" s="116" t="s">
        <v>2981</v>
      </c>
      <c r="F759" s="117"/>
      <c r="G759" s="118" t="n">
        <v>0</v>
      </c>
      <c r="H759" s="117"/>
      <c r="I759" s="119"/>
      <c r="J759" s="119"/>
      <c r="K759" s="120" t="s">
        <v>2410</v>
      </c>
    </row>
    <row r="760" customFormat="false" ht="67.5" hidden="false" customHeight="true" outlineLevel="0" collapsed="false">
      <c r="A760" s="112" t="n">
        <v>759</v>
      </c>
      <c r="B760" s="113" t="n">
        <v>1</v>
      </c>
      <c r="C760" s="114" t="s">
        <v>2982</v>
      </c>
      <c r="D760" s="115" t="s">
        <v>2983</v>
      </c>
      <c r="E760" s="116" t="s">
        <v>2984</v>
      </c>
      <c r="F760" s="117" t="n">
        <v>1</v>
      </c>
      <c r="G760" s="118" t="n">
        <v>0</v>
      </c>
      <c r="H760" s="117"/>
      <c r="I760" s="119"/>
      <c r="J760" s="119"/>
      <c r="K760" s="120" t="s">
        <v>2410</v>
      </c>
    </row>
    <row r="761" customFormat="false" ht="67.5" hidden="false" customHeight="true" outlineLevel="0" collapsed="false">
      <c r="A761" s="112" t="n">
        <v>760</v>
      </c>
      <c r="B761" s="113" t="n">
        <v>1</v>
      </c>
      <c r="C761" s="114" t="s">
        <v>2985</v>
      </c>
      <c r="D761" s="115" t="s">
        <v>2986</v>
      </c>
      <c r="E761" s="116" t="s">
        <v>2987</v>
      </c>
      <c r="F761" s="117" t="n">
        <v>1</v>
      </c>
      <c r="G761" s="118" t="n">
        <v>0</v>
      </c>
      <c r="H761" s="117"/>
      <c r="I761" s="119"/>
      <c r="J761" s="119"/>
      <c r="K761" s="120" t="s">
        <v>2410</v>
      </c>
    </row>
    <row r="762" customFormat="false" ht="67.5" hidden="false" customHeight="true" outlineLevel="0" collapsed="false">
      <c r="A762" s="112" t="n">
        <v>761</v>
      </c>
      <c r="B762" s="113" t="n">
        <v>0.1</v>
      </c>
      <c r="C762" s="114" t="s">
        <v>2988</v>
      </c>
      <c r="D762" s="115" t="s">
        <v>755</v>
      </c>
      <c r="E762" s="116" t="s">
        <v>756</v>
      </c>
      <c r="F762" s="117"/>
      <c r="G762" s="118" t="n">
        <v>0</v>
      </c>
      <c r="H762" s="117"/>
      <c r="I762" s="119"/>
      <c r="J762" s="119"/>
      <c r="K762" s="120" t="s">
        <v>2989</v>
      </c>
    </row>
    <row r="763" customFormat="false" ht="67.5" hidden="false" customHeight="true" outlineLevel="0" collapsed="false">
      <c r="A763" s="112" t="n">
        <v>762</v>
      </c>
      <c r="B763" s="113" t="n">
        <v>0.1</v>
      </c>
      <c r="C763" s="114" t="s">
        <v>2990</v>
      </c>
      <c r="D763" s="115" t="s">
        <v>759</v>
      </c>
      <c r="E763" s="116" t="s">
        <v>760</v>
      </c>
      <c r="F763" s="117"/>
      <c r="G763" s="118" t="n">
        <v>0</v>
      </c>
      <c r="H763" s="117"/>
      <c r="I763" s="119"/>
      <c r="J763" s="119"/>
      <c r="K763" s="120" t="s">
        <v>2989</v>
      </c>
    </row>
    <row r="764" customFormat="false" ht="67.5" hidden="false" customHeight="true" outlineLevel="0" collapsed="false">
      <c r="A764" s="112" t="n">
        <v>763</v>
      </c>
      <c r="B764" s="113" t="n">
        <v>0.1</v>
      </c>
      <c r="C764" s="114" t="s">
        <v>2991</v>
      </c>
      <c r="D764" s="115" t="s">
        <v>762</v>
      </c>
      <c r="E764" s="116" t="s">
        <v>763</v>
      </c>
      <c r="F764" s="117"/>
      <c r="G764" s="118" t="n">
        <v>0</v>
      </c>
      <c r="H764" s="117"/>
      <c r="I764" s="119" t="n">
        <v>1</v>
      </c>
      <c r="J764" s="119"/>
      <c r="K764" s="120" t="s">
        <v>2989</v>
      </c>
    </row>
    <row r="765" customFormat="false" ht="67.5" hidden="false" customHeight="true" outlineLevel="0" collapsed="false">
      <c r="A765" s="112" t="n">
        <v>764</v>
      </c>
      <c r="B765" s="113" t="n">
        <v>0.2</v>
      </c>
      <c r="C765" s="114" t="s">
        <v>2992</v>
      </c>
      <c r="D765" s="115" t="s">
        <v>765</v>
      </c>
      <c r="E765" s="116" t="s">
        <v>766</v>
      </c>
      <c r="F765" s="117"/>
      <c r="G765" s="118" t="n">
        <v>0</v>
      </c>
      <c r="H765" s="117"/>
      <c r="I765" s="119"/>
      <c r="J765" s="119"/>
      <c r="K765" s="120" t="s">
        <v>2989</v>
      </c>
    </row>
    <row r="766" customFormat="false" ht="67.5" hidden="false" customHeight="true" outlineLevel="0" collapsed="false">
      <c r="A766" s="112" t="n">
        <v>765</v>
      </c>
      <c r="B766" s="113" t="n">
        <v>0.2</v>
      </c>
      <c r="C766" s="114" t="s">
        <v>2993</v>
      </c>
      <c r="D766" s="115" t="s">
        <v>768</v>
      </c>
      <c r="E766" s="116" t="s">
        <v>769</v>
      </c>
      <c r="F766" s="117"/>
      <c r="G766" s="118" t="n">
        <v>0</v>
      </c>
      <c r="H766" s="117"/>
      <c r="I766" s="119" t="n">
        <v>1</v>
      </c>
      <c r="J766" s="119"/>
      <c r="K766" s="120" t="s">
        <v>2989</v>
      </c>
    </row>
    <row r="767" customFormat="false" ht="67.5" hidden="false" customHeight="true" outlineLevel="0" collapsed="false">
      <c r="A767" s="112" t="n">
        <v>766</v>
      </c>
      <c r="B767" s="113" t="n">
        <v>0.2</v>
      </c>
      <c r="C767" s="114" t="s">
        <v>2994</v>
      </c>
      <c r="D767" s="115" t="s">
        <v>771</v>
      </c>
      <c r="E767" s="116" t="s">
        <v>772</v>
      </c>
      <c r="F767" s="117"/>
      <c r="G767" s="118" t="n">
        <v>0</v>
      </c>
      <c r="H767" s="117"/>
      <c r="I767" s="119"/>
      <c r="J767" s="119" t="n">
        <v>1</v>
      </c>
      <c r="K767" s="120" t="s">
        <v>2989</v>
      </c>
    </row>
    <row r="768" customFormat="false" ht="67.5" hidden="false" customHeight="true" outlineLevel="0" collapsed="false">
      <c r="A768" s="112" t="n">
        <v>767</v>
      </c>
      <c r="B768" s="113" t="n">
        <v>0.3</v>
      </c>
      <c r="C768" s="114" t="s">
        <v>2995</v>
      </c>
      <c r="D768" s="115" t="s">
        <v>774</v>
      </c>
      <c r="E768" s="116" t="s">
        <v>775</v>
      </c>
      <c r="F768" s="117"/>
      <c r="G768" s="118" t="n">
        <v>0</v>
      </c>
      <c r="H768" s="117"/>
      <c r="I768" s="119"/>
      <c r="J768" s="119"/>
      <c r="K768" s="120" t="s">
        <v>2989</v>
      </c>
    </row>
    <row r="769" customFormat="false" ht="67.5" hidden="false" customHeight="true" outlineLevel="0" collapsed="false">
      <c r="A769" s="112" t="n">
        <v>768</v>
      </c>
      <c r="B769" s="113" t="n">
        <v>0.3</v>
      </c>
      <c r="C769" s="114" t="s">
        <v>2996</v>
      </c>
      <c r="D769" s="115" t="s">
        <v>777</v>
      </c>
      <c r="E769" s="116" t="s">
        <v>778</v>
      </c>
      <c r="F769" s="117"/>
      <c r="G769" s="118" t="n">
        <v>0</v>
      </c>
      <c r="H769" s="117"/>
      <c r="I769" s="119"/>
      <c r="J769" s="119"/>
      <c r="K769" s="120" t="s">
        <v>2989</v>
      </c>
    </row>
    <row r="770" customFormat="false" ht="67.5" hidden="false" customHeight="true" outlineLevel="0" collapsed="false">
      <c r="A770" s="112" t="n">
        <v>769</v>
      </c>
      <c r="B770" s="113" t="n">
        <v>0.3</v>
      </c>
      <c r="C770" s="114" t="s">
        <v>2997</v>
      </c>
      <c r="D770" s="115" t="s">
        <v>780</v>
      </c>
      <c r="E770" s="116" t="s">
        <v>756</v>
      </c>
      <c r="F770" s="117"/>
      <c r="G770" s="118" t="n">
        <v>0</v>
      </c>
      <c r="H770" s="117"/>
      <c r="I770" s="119"/>
      <c r="J770" s="119"/>
      <c r="K770" s="120" t="s">
        <v>2989</v>
      </c>
    </row>
    <row r="771" customFormat="false" ht="67.5" hidden="false" customHeight="true" outlineLevel="0" collapsed="false">
      <c r="A771" s="112" t="n">
        <v>770</v>
      </c>
      <c r="B771" s="113" t="n">
        <v>0.3</v>
      </c>
      <c r="C771" s="114" t="s">
        <v>2998</v>
      </c>
      <c r="D771" s="115" t="s">
        <v>782</v>
      </c>
      <c r="E771" s="116" t="s">
        <v>783</v>
      </c>
      <c r="F771" s="117"/>
      <c r="G771" s="118" t="n">
        <v>0</v>
      </c>
      <c r="H771" s="117"/>
      <c r="I771" s="119" t="n">
        <v>1</v>
      </c>
      <c r="J771" s="119"/>
      <c r="K771" s="120" t="s">
        <v>2989</v>
      </c>
    </row>
    <row r="772" customFormat="false" ht="67.5" hidden="false" customHeight="true" outlineLevel="0" collapsed="false">
      <c r="A772" s="112" t="n">
        <v>771</v>
      </c>
      <c r="B772" s="113" t="n">
        <v>0.3</v>
      </c>
      <c r="C772" s="114" t="s">
        <v>2999</v>
      </c>
      <c r="D772" s="115" t="s">
        <v>785</v>
      </c>
      <c r="E772" s="116" t="s">
        <v>786</v>
      </c>
      <c r="F772" s="117"/>
      <c r="G772" s="118" t="n">
        <v>0</v>
      </c>
      <c r="H772" s="117"/>
      <c r="I772" s="119"/>
      <c r="J772" s="119"/>
      <c r="K772" s="120" t="s">
        <v>2989</v>
      </c>
    </row>
    <row r="773" customFormat="false" ht="67.5" hidden="false" customHeight="true" outlineLevel="0" collapsed="false">
      <c r="A773" s="112" t="n">
        <v>772</v>
      </c>
      <c r="B773" s="113" t="n">
        <v>0.3</v>
      </c>
      <c r="C773" s="114" t="s">
        <v>3000</v>
      </c>
      <c r="D773" s="115" t="s">
        <v>788</v>
      </c>
      <c r="E773" s="116" t="s">
        <v>789</v>
      </c>
      <c r="F773" s="117"/>
      <c r="G773" s="118" t="n">
        <v>0</v>
      </c>
      <c r="H773" s="117"/>
      <c r="I773" s="119" t="n">
        <v>1</v>
      </c>
      <c r="J773" s="119"/>
      <c r="K773" s="120" t="s">
        <v>2989</v>
      </c>
    </row>
    <row r="774" customFormat="false" ht="67.5" hidden="false" customHeight="true" outlineLevel="0" collapsed="false">
      <c r="A774" s="112" t="n">
        <v>773</v>
      </c>
      <c r="B774" s="113" t="n">
        <v>0.3</v>
      </c>
      <c r="C774" s="114" t="s">
        <v>3001</v>
      </c>
      <c r="D774" s="115" t="s">
        <v>791</v>
      </c>
      <c r="E774" s="116" t="s">
        <v>792</v>
      </c>
      <c r="F774" s="117"/>
      <c r="G774" s="118" t="n">
        <v>0</v>
      </c>
      <c r="H774" s="117"/>
      <c r="I774" s="119"/>
      <c r="J774" s="119"/>
      <c r="K774" s="120" t="s">
        <v>2989</v>
      </c>
    </row>
    <row r="775" customFormat="false" ht="67.5" hidden="false" customHeight="true" outlineLevel="0" collapsed="false">
      <c r="A775" s="112" t="n">
        <v>774</v>
      </c>
      <c r="B775" s="113" t="n">
        <v>0.3</v>
      </c>
      <c r="C775" s="114" t="s">
        <v>3002</v>
      </c>
      <c r="D775" s="115" t="s">
        <v>794</v>
      </c>
      <c r="E775" s="116" t="s">
        <v>795</v>
      </c>
      <c r="F775" s="117"/>
      <c r="G775" s="118" t="n">
        <v>0</v>
      </c>
      <c r="H775" s="117"/>
      <c r="I775" s="119" t="n">
        <v>1</v>
      </c>
      <c r="J775" s="119"/>
      <c r="K775" s="120" t="s">
        <v>2989</v>
      </c>
    </row>
    <row r="776" customFormat="false" ht="67.5" hidden="false" customHeight="true" outlineLevel="0" collapsed="false">
      <c r="A776" s="112" t="n">
        <v>775</v>
      </c>
      <c r="B776" s="113" t="n">
        <v>0.4</v>
      </c>
      <c r="C776" s="114" t="s">
        <v>3003</v>
      </c>
      <c r="D776" s="115" t="s">
        <v>797</v>
      </c>
      <c r="E776" s="116" t="s">
        <v>798</v>
      </c>
      <c r="F776" s="117"/>
      <c r="G776" s="118" t="n">
        <v>0</v>
      </c>
      <c r="H776" s="117"/>
      <c r="I776" s="119"/>
      <c r="J776" s="119"/>
      <c r="K776" s="120" t="s">
        <v>2989</v>
      </c>
    </row>
    <row r="777" customFormat="false" ht="67.5" hidden="false" customHeight="true" outlineLevel="0" collapsed="false">
      <c r="A777" s="112" t="n">
        <v>776</v>
      </c>
      <c r="B777" s="113" t="n">
        <v>0.4</v>
      </c>
      <c r="C777" s="114" t="s">
        <v>3004</v>
      </c>
      <c r="D777" s="115" t="s">
        <v>800</v>
      </c>
      <c r="E777" s="116" t="s">
        <v>778</v>
      </c>
      <c r="F777" s="117"/>
      <c r="G777" s="118" t="n">
        <v>0</v>
      </c>
      <c r="H777" s="117"/>
      <c r="I777" s="119"/>
      <c r="J777" s="119" t="n">
        <v>1</v>
      </c>
      <c r="K777" s="120" t="s">
        <v>2989</v>
      </c>
    </row>
    <row r="778" customFormat="false" ht="67.5" hidden="false" customHeight="true" outlineLevel="0" collapsed="false">
      <c r="A778" s="112" t="n">
        <v>777</v>
      </c>
      <c r="B778" s="113" t="n">
        <v>0.4</v>
      </c>
      <c r="C778" s="114" t="s">
        <v>3005</v>
      </c>
      <c r="D778" s="115" t="s">
        <v>802</v>
      </c>
      <c r="E778" s="116" t="s">
        <v>756</v>
      </c>
      <c r="F778" s="117"/>
      <c r="G778" s="118" t="n">
        <v>0</v>
      </c>
      <c r="H778" s="117"/>
      <c r="I778" s="119"/>
      <c r="J778" s="119"/>
      <c r="K778" s="120" t="s">
        <v>2989</v>
      </c>
    </row>
    <row r="779" customFormat="false" ht="67.5" hidden="false" customHeight="true" outlineLevel="0" collapsed="false">
      <c r="A779" s="112" t="n">
        <v>778</v>
      </c>
      <c r="B779" s="113" t="n">
        <v>0.4</v>
      </c>
      <c r="C779" s="114" t="s">
        <v>3006</v>
      </c>
      <c r="D779" s="115" t="s">
        <v>804</v>
      </c>
      <c r="E779" s="116" t="s">
        <v>805</v>
      </c>
      <c r="F779" s="117"/>
      <c r="G779" s="118" t="n">
        <v>0</v>
      </c>
      <c r="H779" s="117"/>
      <c r="I779" s="119"/>
      <c r="J779" s="119"/>
      <c r="K779" s="120" t="s">
        <v>2989</v>
      </c>
    </row>
    <row r="780" customFormat="false" ht="67.5" hidden="false" customHeight="true" outlineLevel="0" collapsed="false">
      <c r="A780" s="112" t="n">
        <v>779</v>
      </c>
      <c r="B780" s="113" t="n">
        <v>0.4</v>
      </c>
      <c r="C780" s="114" t="s">
        <v>3007</v>
      </c>
      <c r="D780" s="115" t="s">
        <v>807</v>
      </c>
      <c r="E780" s="116" t="s">
        <v>775</v>
      </c>
      <c r="F780" s="117"/>
      <c r="G780" s="118" t="n">
        <v>0</v>
      </c>
      <c r="H780" s="117"/>
      <c r="I780" s="119"/>
      <c r="J780" s="119" t="n">
        <v>1</v>
      </c>
      <c r="K780" s="120" t="s">
        <v>2989</v>
      </c>
    </row>
    <row r="781" customFormat="false" ht="67.5" hidden="false" customHeight="true" outlineLevel="0" collapsed="false">
      <c r="A781" s="112" t="n">
        <v>780</v>
      </c>
      <c r="B781" s="113" t="n">
        <v>0.4</v>
      </c>
      <c r="C781" s="114" t="s">
        <v>3008</v>
      </c>
      <c r="D781" s="115" t="s">
        <v>809</v>
      </c>
      <c r="E781" s="116" t="s">
        <v>810</v>
      </c>
      <c r="F781" s="117"/>
      <c r="G781" s="118" t="n">
        <v>0</v>
      </c>
      <c r="H781" s="117"/>
      <c r="I781" s="119"/>
      <c r="J781" s="119"/>
      <c r="K781" s="120" t="s">
        <v>2989</v>
      </c>
    </row>
    <row r="782" customFormat="false" ht="67.5" hidden="false" customHeight="true" outlineLevel="0" collapsed="false">
      <c r="A782" s="112" t="n">
        <v>781</v>
      </c>
      <c r="B782" s="113" t="n">
        <v>0.4</v>
      </c>
      <c r="C782" s="114" t="s">
        <v>3009</v>
      </c>
      <c r="D782" s="115" t="s">
        <v>812</v>
      </c>
      <c r="E782" s="116" t="s">
        <v>813</v>
      </c>
      <c r="F782" s="117"/>
      <c r="G782" s="118" t="n">
        <v>0</v>
      </c>
      <c r="H782" s="117"/>
      <c r="I782" s="119"/>
      <c r="J782" s="119"/>
      <c r="K782" s="120" t="s">
        <v>2989</v>
      </c>
    </row>
    <row r="783" customFormat="false" ht="67.5" hidden="false" customHeight="true" outlineLevel="0" collapsed="false">
      <c r="A783" s="112" t="n">
        <v>782</v>
      </c>
      <c r="B783" s="113" t="n">
        <v>0.4</v>
      </c>
      <c r="C783" s="114" t="s">
        <v>3010</v>
      </c>
      <c r="D783" s="115" t="s">
        <v>815</v>
      </c>
      <c r="E783" s="116" t="s">
        <v>816</v>
      </c>
      <c r="F783" s="117"/>
      <c r="G783" s="118" t="n">
        <v>0</v>
      </c>
      <c r="H783" s="117"/>
      <c r="I783" s="119" t="n">
        <v>1</v>
      </c>
      <c r="J783" s="119"/>
      <c r="K783" s="120" t="s">
        <v>2989</v>
      </c>
    </row>
    <row r="784" customFormat="false" ht="67.5" hidden="false" customHeight="true" outlineLevel="0" collapsed="false">
      <c r="A784" s="112" t="n">
        <v>783</v>
      </c>
      <c r="B784" s="113" t="n">
        <v>0.4</v>
      </c>
      <c r="C784" s="114" t="s">
        <v>3011</v>
      </c>
      <c r="D784" s="115" t="s">
        <v>818</v>
      </c>
      <c r="E784" s="116" t="s">
        <v>819</v>
      </c>
      <c r="F784" s="117"/>
      <c r="G784" s="118" t="n">
        <v>0</v>
      </c>
      <c r="H784" s="117"/>
      <c r="I784" s="119" t="n">
        <v>1</v>
      </c>
      <c r="J784" s="119"/>
      <c r="K784" s="120" t="s">
        <v>2989</v>
      </c>
    </row>
    <row r="785" customFormat="false" ht="67.5" hidden="false" customHeight="true" outlineLevel="0" collapsed="false">
      <c r="A785" s="112" t="n">
        <v>784</v>
      </c>
      <c r="B785" s="113" t="n">
        <v>0.4</v>
      </c>
      <c r="C785" s="114" t="s">
        <v>3012</v>
      </c>
      <c r="D785" s="115" t="s">
        <v>821</v>
      </c>
      <c r="E785" s="116" t="s">
        <v>822</v>
      </c>
      <c r="F785" s="117"/>
      <c r="G785" s="118" t="n">
        <v>0</v>
      </c>
      <c r="H785" s="117"/>
      <c r="I785" s="119"/>
      <c r="J785" s="119"/>
      <c r="K785" s="120" t="s">
        <v>2989</v>
      </c>
    </row>
    <row r="786" customFormat="false" ht="67.5" hidden="false" customHeight="true" outlineLevel="0" collapsed="false">
      <c r="A786" s="112" t="n">
        <v>785</v>
      </c>
      <c r="B786" s="113" t="n">
        <v>0.4</v>
      </c>
      <c r="C786" s="114" t="s">
        <v>3013</v>
      </c>
      <c r="D786" s="115" t="s">
        <v>824</v>
      </c>
      <c r="E786" s="116" t="s">
        <v>825</v>
      </c>
      <c r="F786" s="117"/>
      <c r="G786" s="118" t="n">
        <v>0</v>
      </c>
      <c r="H786" s="117"/>
      <c r="I786" s="119"/>
      <c r="J786" s="119"/>
      <c r="K786" s="120" t="s">
        <v>2989</v>
      </c>
    </row>
    <row r="787" customFormat="false" ht="67.5" hidden="false" customHeight="true" outlineLevel="0" collapsed="false">
      <c r="A787" s="112" t="n">
        <v>786</v>
      </c>
      <c r="B787" s="113" t="n">
        <v>0.4</v>
      </c>
      <c r="C787" s="114" t="s">
        <v>3014</v>
      </c>
      <c r="D787" s="115" t="s">
        <v>827</v>
      </c>
      <c r="E787" s="116" t="s">
        <v>828</v>
      </c>
      <c r="F787" s="117"/>
      <c r="G787" s="118" t="n">
        <v>0</v>
      </c>
      <c r="H787" s="117"/>
      <c r="I787" s="119"/>
      <c r="J787" s="119"/>
      <c r="K787" s="120" t="s">
        <v>2989</v>
      </c>
    </row>
    <row r="788" customFormat="false" ht="67.5" hidden="false" customHeight="true" outlineLevel="0" collapsed="false">
      <c r="A788" s="112" t="n">
        <v>787</v>
      </c>
      <c r="B788" s="113" t="n">
        <v>0.4</v>
      </c>
      <c r="C788" s="114" t="s">
        <v>3015</v>
      </c>
      <c r="D788" s="115" t="s">
        <v>830</v>
      </c>
      <c r="E788" s="116" t="s">
        <v>831</v>
      </c>
      <c r="F788" s="117"/>
      <c r="G788" s="118" t="n">
        <v>0</v>
      </c>
      <c r="H788" s="117"/>
      <c r="I788" s="119"/>
      <c r="J788" s="119" t="n">
        <v>1</v>
      </c>
      <c r="K788" s="120" t="s">
        <v>2989</v>
      </c>
    </row>
    <row r="789" customFormat="false" ht="67.5" hidden="false" customHeight="true" outlineLevel="0" collapsed="false">
      <c r="A789" s="112" t="n">
        <v>788</v>
      </c>
      <c r="B789" s="113" t="n">
        <v>0.4</v>
      </c>
      <c r="C789" s="114" t="s">
        <v>3016</v>
      </c>
      <c r="D789" s="115" t="s">
        <v>833</v>
      </c>
      <c r="E789" s="116" t="s">
        <v>834</v>
      </c>
      <c r="F789" s="117"/>
      <c r="G789" s="118" t="n">
        <v>0</v>
      </c>
      <c r="H789" s="117"/>
      <c r="I789" s="119"/>
      <c r="J789" s="119"/>
      <c r="K789" s="120" t="s">
        <v>2989</v>
      </c>
    </row>
    <row r="790" customFormat="false" ht="67.5" hidden="false" customHeight="true" outlineLevel="0" collapsed="false">
      <c r="A790" s="112" t="n">
        <v>789</v>
      </c>
      <c r="B790" s="113" t="n">
        <v>0.4</v>
      </c>
      <c r="C790" s="114" t="s">
        <v>3017</v>
      </c>
      <c r="D790" s="115" t="s">
        <v>836</v>
      </c>
      <c r="E790" s="116" t="s">
        <v>837</v>
      </c>
      <c r="F790" s="117"/>
      <c r="G790" s="118" t="n">
        <v>0</v>
      </c>
      <c r="H790" s="117"/>
      <c r="I790" s="119"/>
      <c r="J790" s="119"/>
      <c r="K790" s="120" t="s">
        <v>2989</v>
      </c>
    </row>
    <row r="791" customFormat="false" ht="67.5" hidden="false" customHeight="true" outlineLevel="0" collapsed="false">
      <c r="A791" s="112" t="n">
        <v>790</v>
      </c>
      <c r="B791" s="113" t="n">
        <v>0.4</v>
      </c>
      <c r="C791" s="114" t="s">
        <v>3018</v>
      </c>
      <c r="D791" s="115" t="s">
        <v>839</v>
      </c>
      <c r="E791" s="116" t="s">
        <v>840</v>
      </c>
      <c r="F791" s="117"/>
      <c r="G791" s="118" t="n">
        <v>0</v>
      </c>
      <c r="H791" s="117"/>
      <c r="I791" s="119"/>
      <c r="J791" s="119"/>
      <c r="K791" s="120" t="s">
        <v>2989</v>
      </c>
    </row>
    <row r="792" customFormat="false" ht="67.5" hidden="false" customHeight="true" outlineLevel="0" collapsed="false">
      <c r="A792" s="112" t="n">
        <v>791</v>
      </c>
      <c r="B792" s="113" t="n">
        <v>0.4</v>
      </c>
      <c r="C792" s="114" t="s">
        <v>3019</v>
      </c>
      <c r="D792" s="115" t="s">
        <v>842</v>
      </c>
      <c r="E792" s="116" t="s">
        <v>843</v>
      </c>
      <c r="F792" s="117"/>
      <c r="G792" s="118" t="n">
        <v>0</v>
      </c>
      <c r="H792" s="117"/>
      <c r="I792" s="119"/>
      <c r="J792" s="119"/>
      <c r="K792" s="120" t="s">
        <v>2989</v>
      </c>
    </row>
    <row r="793" customFormat="false" ht="67.5" hidden="false" customHeight="true" outlineLevel="0" collapsed="false">
      <c r="A793" s="112" t="n">
        <v>792</v>
      </c>
      <c r="B793" s="113" t="n">
        <v>0.4</v>
      </c>
      <c r="C793" s="114" t="s">
        <v>3020</v>
      </c>
      <c r="D793" s="115" t="s">
        <v>845</v>
      </c>
      <c r="E793" s="116" t="s">
        <v>846</v>
      </c>
      <c r="F793" s="117"/>
      <c r="G793" s="118" t="n">
        <v>0</v>
      </c>
      <c r="H793" s="117"/>
      <c r="I793" s="119"/>
      <c r="J793" s="119"/>
      <c r="K793" s="120" t="s">
        <v>2989</v>
      </c>
    </row>
    <row r="794" customFormat="false" ht="67.5" hidden="false" customHeight="true" outlineLevel="0" collapsed="false">
      <c r="A794" s="112" t="n">
        <v>793</v>
      </c>
      <c r="B794" s="113" t="n">
        <v>0.4</v>
      </c>
      <c r="C794" s="114" t="s">
        <v>3021</v>
      </c>
      <c r="D794" s="115" t="s">
        <v>848</v>
      </c>
      <c r="E794" s="116" t="s">
        <v>849</v>
      </c>
      <c r="F794" s="117"/>
      <c r="G794" s="118" t="n">
        <v>0</v>
      </c>
      <c r="H794" s="117"/>
      <c r="I794" s="119"/>
      <c r="J794" s="119"/>
      <c r="K794" s="120" t="s">
        <v>2989</v>
      </c>
    </row>
    <row r="795" customFormat="false" ht="67.5" hidden="false" customHeight="true" outlineLevel="0" collapsed="false">
      <c r="A795" s="112" t="n">
        <v>794</v>
      </c>
      <c r="B795" s="113" t="n">
        <v>0.4</v>
      </c>
      <c r="C795" s="114" t="s">
        <v>3022</v>
      </c>
      <c r="D795" s="115" t="s">
        <v>851</v>
      </c>
      <c r="E795" s="116" t="s">
        <v>852</v>
      </c>
      <c r="F795" s="117"/>
      <c r="G795" s="118" t="n">
        <v>0</v>
      </c>
      <c r="H795" s="117"/>
      <c r="I795" s="119"/>
      <c r="J795" s="119"/>
      <c r="K795" s="120" t="s">
        <v>2989</v>
      </c>
    </row>
    <row r="796" customFormat="false" ht="67.5" hidden="false" customHeight="true" outlineLevel="0" collapsed="false">
      <c r="A796" s="112" t="n">
        <v>795</v>
      </c>
      <c r="B796" s="113" t="n">
        <v>0.4</v>
      </c>
      <c r="C796" s="114" t="s">
        <v>3023</v>
      </c>
      <c r="D796" s="115" t="s">
        <v>854</v>
      </c>
      <c r="E796" s="116" t="s">
        <v>855</v>
      </c>
      <c r="F796" s="117"/>
      <c r="G796" s="118" t="n">
        <v>0</v>
      </c>
      <c r="H796" s="117"/>
      <c r="I796" s="119"/>
      <c r="J796" s="119"/>
      <c r="K796" s="120" t="s">
        <v>2989</v>
      </c>
    </row>
    <row r="797" customFormat="false" ht="67.5" hidden="false" customHeight="true" outlineLevel="0" collapsed="false">
      <c r="A797" s="112" t="n">
        <v>796</v>
      </c>
      <c r="B797" s="113" t="n">
        <v>0.5</v>
      </c>
      <c r="C797" s="114" t="s">
        <v>3024</v>
      </c>
      <c r="D797" s="115" t="s">
        <v>857</v>
      </c>
      <c r="E797" s="116" t="s">
        <v>775</v>
      </c>
      <c r="F797" s="117"/>
      <c r="G797" s="118" t="n">
        <v>0</v>
      </c>
      <c r="H797" s="117"/>
      <c r="I797" s="119"/>
      <c r="J797" s="119"/>
      <c r="K797" s="120" t="s">
        <v>2989</v>
      </c>
    </row>
    <row r="798" customFormat="false" ht="67.5" hidden="false" customHeight="true" outlineLevel="0" collapsed="false">
      <c r="A798" s="112" t="n">
        <v>797</v>
      </c>
      <c r="B798" s="113" t="n">
        <v>0.5</v>
      </c>
      <c r="C798" s="114" t="s">
        <v>3025</v>
      </c>
      <c r="D798" s="115" t="s">
        <v>859</v>
      </c>
      <c r="E798" s="116" t="s">
        <v>860</v>
      </c>
      <c r="F798" s="117"/>
      <c r="G798" s="118" t="n">
        <v>0</v>
      </c>
      <c r="H798" s="117"/>
      <c r="I798" s="119"/>
      <c r="J798" s="119"/>
      <c r="K798" s="120" t="s">
        <v>2989</v>
      </c>
    </row>
    <row r="799" customFormat="false" ht="67.5" hidden="false" customHeight="true" outlineLevel="0" collapsed="false">
      <c r="A799" s="112" t="n">
        <v>798</v>
      </c>
      <c r="B799" s="113" t="n">
        <v>0.5</v>
      </c>
      <c r="C799" s="114" t="s">
        <v>3026</v>
      </c>
      <c r="D799" s="115" t="s">
        <v>862</v>
      </c>
      <c r="E799" s="116" t="s">
        <v>863</v>
      </c>
      <c r="F799" s="117"/>
      <c r="G799" s="118" t="n">
        <v>0</v>
      </c>
      <c r="H799" s="117"/>
      <c r="I799" s="119"/>
      <c r="J799" s="119"/>
      <c r="K799" s="120" t="s">
        <v>2989</v>
      </c>
    </row>
    <row r="800" customFormat="false" ht="67.5" hidden="false" customHeight="true" outlineLevel="0" collapsed="false">
      <c r="A800" s="112" t="n">
        <v>799</v>
      </c>
      <c r="B800" s="113" t="n">
        <v>0.5</v>
      </c>
      <c r="C800" s="114" t="s">
        <v>3027</v>
      </c>
      <c r="D800" s="115" t="s">
        <v>865</v>
      </c>
      <c r="E800" s="116" t="s">
        <v>834</v>
      </c>
      <c r="F800" s="117"/>
      <c r="G800" s="118" t="n">
        <v>0</v>
      </c>
      <c r="H800" s="117"/>
      <c r="I800" s="119"/>
      <c r="J800" s="119"/>
      <c r="K800" s="120" t="s">
        <v>2989</v>
      </c>
    </row>
    <row r="801" customFormat="false" ht="67.5" hidden="false" customHeight="true" outlineLevel="0" collapsed="false">
      <c r="A801" s="112" t="n">
        <v>800</v>
      </c>
      <c r="B801" s="113" t="n">
        <v>0.5</v>
      </c>
      <c r="C801" s="114" t="s">
        <v>3028</v>
      </c>
      <c r="D801" s="115" t="s">
        <v>867</v>
      </c>
      <c r="E801" s="116" t="s">
        <v>868</v>
      </c>
      <c r="F801" s="117"/>
      <c r="G801" s="118" t="n">
        <v>0</v>
      </c>
      <c r="H801" s="117"/>
      <c r="I801" s="119" t="n">
        <v>1</v>
      </c>
      <c r="J801" s="119" t="n">
        <v>1</v>
      </c>
      <c r="K801" s="120" t="s">
        <v>2989</v>
      </c>
    </row>
    <row r="802" customFormat="false" ht="67.5" hidden="false" customHeight="true" outlineLevel="0" collapsed="false">
      <c r="A802" s="112" t="n">
        <v>801</v>
      </c>
      <c r="B802" s="113" t="n">
        <v>0.5</v>
      </c>
      <c r="C802" s="114" t="s">
        <v>3029</v>
      </c>
      <c r="D802" s="115" t="s">
        <v>870</v>
      </c>
      <c r="E802" s="116" t="s">
        <v>871</v>
      </c>
      <c r="F802" s="117"/>
      <c r="G802" s="118" t="n">
        <v>0</v>
      </c>
      <c r="H802" s="117"/>
      <c r="I802" s="119"/>
      <c r="J802" s="119" t="n">
        <v>1</v>
      </c>
      <c r="K802" s="120" t="s">
        <v>2989</v>
      </c>
    </row>
    <row r="803" customFormat="false" ht="67.5" hidden="false" customHeight="true" outlineLevel="0" collapsed="false">
      <c r="A803" s="112" t="n">
        <v>802</v>
      </c>
      <c r="B803" s="113" t="n">
        <v>0.5</v>
      </c>
      <c r="C803" s="114" t="s">
        <v>3030</v>
      </c>
      <c r="D803" s="115" t="s">
        <v>873</v>
      </c>
      <c r="E803" s="116" t="s">
        <v>874</v>
      </c>
      <c r="F803" s="117"/>
      <c r="G803" s="118" t="n">
        <v>0</v>
      </c>
      <c r="H803" s="117"/>
      <c r="I803" s="119"/>
      <c r="J803" s="119"/>
      <c r="K803" s="120" t="s">
        <v>2989</v>
      </c>
    </row>
    <row r="804" customFormat="false" ht="67.5" hidden="false" customHeight="true" outlineLevel="0" collapsed="false">
      <c r="A804" s="112" t="n">
        <v>803</v>
      </c>
      <c r="B804" s="113" t="n">
        <v>0.5</v>
      </c>
      <c r="C804" s="114" t="s">
        <v>3031</v>
      </c>
      <c r="D804" s="115" t="s">
        <v>876</v>
      </c>
      <c r="E804" s="116" t="s">
        <v>868</v>
      </c>
      <c r="F804" s="117"/>
      <c r="G804" s="118" t="n">
        <v>0</v>
      </c>
      <c r="H804" s="117"/>
      <c r="I804" s="119" t="n">
        <v>1</v>
      </c>
      <c r="J804" s="119"/>
      <c r="K804" s="120" t="s">
        <v>2989</v>
      </c>
    </row>
    <row r="805" customFormat="false" ht="67.5" hidden="false" customHeight="true" outlineLevel="0" collapsed="false">
      <c r="A805" s="112" t="n">
        <v>804</v>
      </c>
      <c r="B805" s="113" t="n">
        <v>0.5</v>
      </c>
      <c r="C805" s="114" t="s">
        <v>3032</v>
      </c>
      <c r="D805" s="115" t="s">
        <v>878</v>
      </c>
      <c r="E805" s="116" t="s">
        <v>879</v>
      </c>
      <c r="F805" s="117"/>
      <c r="G805" s="118" t="n">
        <v>0</v>
      </c>
      <c r="H805" s="117"/>
      <c r="I805" s="119"/>
      <c r="J805" s="119"/>
      <c r="K805" s="120" t="s">
        <v>2989</v>
      </c>
    </row>
    <row r="806" customFormat="false" ht="67.5" hidden="false" customHeight="true" outlineLevel="0" collapsed="false">
      <c r="A806" s="112" t="n">
        <v>805</v>
      </c>
      <c r="B806" s="113" t="n">
        <v>0.5</v>
      </c>
      <c r="C806" s="114" t="s">
        <v>3033</v>
      </c>
      <c r="D806" s="115" t="s">
        <v>881</v>
      </c>
      <c r="E806" s="116" t="s">
        <v>882</v>
      </c>
      <c r="F806" s="117"/>
      <c r="G806" s="118" t="n">
        <v>0</v>
      </c>
      <c r="H806" s="117"/>
      <c r="I806" s="119" t="n">
        <v>1</v>
      </c>
      <c r="J806" s="119"/>
      <c r="K806" s="120" t="s">
        <v>2989</v>
      </c>
    </row>
    <row r="807" customFormat="false" ht="67.5" hidden="false" customHeight="true" outlineLevel="0" collapsed="false">
      <c r="A807" s="112" t="n">
        <v>806</v>
      </c>
      <c r="B807" s="113" t="n">
        <v>0.5</v>
      </c>
      <c r="C807" s="114" t="s">
        <v>3034</v>
      </c>
      <c r="D807" s="115" t="s">
        <v>884</v>
      </c>
      <c r="E807" s="116" t="s">
        <v>885</v>
      </c>
      <c r="F807" s="117"/>
      <c r="G807" s="118" t="n">
        <v>0</v>
      </c>
      <c r="H807" s="117"/>
      <c r="I807" s="119"/>
      <c r="J807" s="119"/>
      <c r="K807" s="120" t="s">
        <v>2989</v>
      </c>
    </row>
    <row r="808" customFormat="false" ht="67.5" hidden="false" customHeight="true" outlineLevel="0" collapsed="false">
      <c r="A808" s="112" t="n">
        <v>807</v>
      </c>
      <c r="B808" s="113" t="n">
        <v>0.5</v>
      </c>
      <c r="C808" s="114" t="s">
        <v>3035</v>
      </c>
      <c r="D808" s="115" t="s">
        <v>887</v>
      </c>
      <c r="E808" s="116" t="s">
        <v>888</v>
      </c>
      <c r="F808" s="117"/>
      <c r="G808" s="118" t="n">
        <v>0</v>
      </c>
      <c r="H808" s="117"/>
      <c r="I808" s="119"/>
      <c r="J808" s="119"/>
      <c r="K808" s="120" t="s">
        <v>2989</v>
      </c>
    </row>
    <row r="809" customFormat="false" ht="67.5" hidden="false" customHeight="true" outlineLevel="0" collapsed="false">
      <c r="A809" s="112" t="n">
        <v>808</v>
      </c>
      <c r="B809" s="113" t="n">
        <v>0.5</v>
      </c>
      <c r="C809" s="114" t="s">
        <v>3036</v>
      </c>
      <c r="D809" s="115" t="s">
        <v>890</v>
      </c>
      <c r="E809" s="116" t="s">
        <v>891</v>
      </c>
      <c r="F809" s="117"/>
      <c r="G809" s="118" t="n">
        <v>0</v>
      </c>
      <c r="H809" s="117"/>
      <c r="I809" s="119"/>
      <c r="J809" s="119" t="n">
        <v>1</v>
      </c>
      <c r="K809" s="120" t="s">
        <v>2989</v>
      </c>
    </row>
    <row r="810" customFormat="false" ht="67.5" hidden="false" customHeight="true" outlineLevel="0" collapsed="false">
      <c r="A810" s="112" t="n">
        <v>809</v>
      </c>
      <c r="B810" s="113" t="n">
        <v>0.5</v>
      </c>
      <c r="C810" s="114" t="s">
        <v>3037</v>
      </c>
      <c r="D810" s="115" t="s">
        <v>893</v>
      </c>
      <c r="E810" s="116" t="s">
        <v>894</v>
      </c>
      <c r="F810" s="117"/>
      <c r="G810" s="118" t="n">
        <v>0</v>
      </c>
      <c r="H810" s="117"/>
      <c r="I810" s="119"/>
      <c r="J810" s="119" t="n">
        <v>1</v>
      </c>
      <c r="K810" s="120" t="s">
        <v>2989</v>
      </c>
    </row>
    <row r="811" customFormat="false" ht="67.5" hidden="false" customHeight="true" outlineLevel="0" collapsed="false">
      <c r="A811" s="112" t="n">
        <v>810</v>
      </c>
      <c r="B811" s="113" t="n">
        <v>0.5</v>
      </c>
      <c r="C811" s="114" t="s">
        <v>3038</v>
      </c>
      <c r="D811" s="115" t="s">
        <v>896</v>
      </c>
      <c r="E811" s="116" t="s">
        <v>897</v>
      </c>
      <c r="F811" s="117"/>
      <c r="G811" s="118" t="n">
        <v>0</v>
      </c>
      <c r="H811" s="117"/>
      <c r="I811" s="119"/>
      <c r="J811" s="119"/>
      <c r="K811" s="120" t="s">
        <v>2989</v>
      </c>
    </row>
    <row r="812" customFormat="false" ht="67.5" hidden="false" customHeight="true" outlineLevel="0" collapsed="false">
      <c r="A812" s="112" t="n">
        <v>811</v>
      </c>
      <c r="B812" s="113" t="n">
        <v>0.5</v>
      </c>
      <c r="C812" s="114" t="s">
        <v>3039</v>
      </c>
      <c r="D812" s="115" t="s">
        <v>899</v>
      </c>
      <c r="E812" s="116" t="s">
        <v>900</v>
      </c>
      <c r="F812" s="117"/>
      <c r="G812" s="118" t="n">
        <v>0</v>
      </c>
      <c r="H812" s="117"/>
      <c r="I812" s="119"/>
      <c r="J812" s="119"/>
      <c r="K812" s="120" t="s">
        <v>2989</v>
      </c>
    </row>
    <row r="813" customFormat="false" ht="67.5" hidden="false" customHeight="true" outlineLevel="0" collapsed="false">
      <c r="A813" s="112" t="n">
        <v>812</v>
      </c>
      <c r="B813" s="113" t="n">
        <v>0.5</v>
      </c>
      <c r="C813" s="114" t="s">
        <v>3040</v>
      </c>
      <c r="D813" s="115" t="s">
        <v>902</v>
      </c>
      <c r="E813" s="116" t="s">
        <v>903</v>
      </c>
      <c r="F813" s="117"/>
      <c r="G813" s="118" t="n">
        <v>0</v>
      </c>
      <c r="H813" s="117"/>
      <c r="I813" s="119"/>
      <c r="J813" s="119"/>
      <c r="K813" s="120" t="s">
        <v>2989</v>
      </c>
    </row>
    <row r="814" customFormat="false" ht="67.5" hidden="false" customHeight="true" outlineLevel="0" collapsed="false">
      <c r="A814" s="112" t="n">
        <v>813</v>
      </c>
      <c r="B814" s="113" t="n">
        <v>0.5</v>
      </c>
      <c r="C814" s="114" t="s">
        <v>3041</v>
      </c>
      <c r="D814" s="115" t="s">
        <v>905</v>
      </c>
      <c r="E814" s="116" t="s">
        <v>906</v>
      </c>
      <c r="F814" s="117"/>
      <c r="G814" s="118" t="n">
        <v>0</v>
      </c>
      <c r="H814" s="117"/>
      <c r="I814" s="119"/>
      <c r="J814" s="119"/>
      <c r="K814" s="120" t="s">
        <v>2989</v>
      </c>
    </row>
    <row r="815" customFormat="false" ht="67.5" hidden="false" customHeight="true" outlineLevel="0" collapsed="false">
      <c r="A815" s="112" t="n">
        <v>814</v>
      </c>
      <c r="B815" s="113" t="n">
        <v>0.5</v>
      </c>
      <c r="C815" s="114" t="s">
        <v>3042</v>
      </c>
      <c r="D815" s="115" t="s">
        <v>908</v>
      </c>
      <c r="E815" s="116" t="s">
        <v>909</v>
      </c>
      <c r="F815" s="117"/>
      <c r="G815" s="118" t="n">
        <v>0</v>
      </c>
      <c r="H815" s="117"/>
      <c r="I815" s="119"/>
      <c r="J815" s="119"/>
      <c r="K815" s="120" t="s">
        <v>2989</v>
      </c>
    </row>
    <row r="816" customFormat="false" ht="67.5" hidden="false" customHeight="true" outlineLevel="0" collapsed="false">
      <c r="A816" s="112" t="n">
        <v>815</v>
      </c>
      <c r="B816" s="113" t="n">
        <v>0.5</v>
      </c>
      <c r="C816" s="114" t="s">
        <v>3043</v>
      </c>
      <c r="D816" s="115" t="s">
        <v>911</v>
      </c>
      <c r="E816" s="116" t="s">
        <v>912</v>
      </c>
      <c r="F816" s="117"/>
      <c r="G816" s="118" t="n">
        <v>0</v>
      </c>
      <c r="H816" s="117"/>
      <c r="I816" s="119"/>
      <c r="J816" s="119"/>
      <c r="K816" s="120" t="s">
        <v>2989</v>
      </c>
    </row>
    <row r="817" customFormat="false" ht="67.5" hidden="false" customHeight="true" outlineLevel="0" collapsed="false">
      <c r="A817" s="112" t="n">
        <v>816</v>
      </c>
      <c r="B817" s="113" t="n">
        <v>0.5</v>
      </c>
      <c r="C817" s="114" t="s">
        <v>3044</v>
      </c>
      <c r="D817" s="115" t="s">
        <v>914</v>
      </c>
      <c r="E817" s="116" t="s">
        <v>915</v>
      </c>
      <c r="F817" s="117"/>
      <c r="G817" s="118" t="n">
        <v>0</v>
      </c>
      <c r="H817" s="117"/>
      <c r="I817" s="119"/>
      <c r="J817" s="119"/>
      <c r="K817" s="120" t="s">
        <v>2989</v>
      </c>
    </row>
    <row r="818" customFormat="false" ht="67.5" hidden="false" customHeight="true" outlineLevel="0" collapsed="false">
      <c r="A818" s="112" t="n">
        <v>817</v>
      </c>
      <c r="B818" s="113" t="n">
        <v>0.5</v>
      </c>
      <c r="C818" s="114" t="s">
        <v>3045</v>
      </c>
      <c r="D818" s="115" t="s">
        <v>917</v>
      </c>
      <c r="E818" s="116" t="s">
        <v>918</v>
      </c>
      <c r="F818" s="117"/>
      <c r="G818" s="118" t="n">
        <v>0</v>
      </c>
      <c r="H818" s="117"/>
      <c r="I818" s="119"/>
      <c r="J818" s="119"/>
      <c r="K818" s="120" t="s">
        <v>2989</v>
      </c>
    </row>
    <row r="819" customFormat="false" ht="67.5" hidden="false" customHeight="true" outlineLevel="0" collapsed="false">
      <c r="A819" s="112" t="n">
        <v>818</v>
      </c>
      <c r="B819" s="113" t="n">
        <v>0.5</v>
      </c>
      <c r="C819" s="114" t="s">
        <v>3046</v>
      </c>
      <c r="D819" s="115" t="s">
        <v>920</v>
      </c>
      <c r="E819" s="116" t="s">
        <v>921</v>
      </c>
      <c r="F819" s="117"/>
      <c r="G819" s="118" t="n">
        <v>0</v>
      </c>
      <c r="H819" s="117"/>
      <c r="I819" s="119"/>
      <c r="J819" s="119"/>
      <c r="K819" s="120" t="s">
        <v>2989</v>
      </c>
    </row>
    <row r="820" customFormat="false" ht="67.5" hidden="false" customHeight="true" outlineLevel="0" collapsed="false">
      <c r="A820" s="112" t="n">
        <v>819</v>
      </c>
      <c r="B820" s="113" t="n">
        <v>0.5</v>
      </c>
      <c r="C820" s="114" t="s">
        <v>3047</v>
      </c>
      <c r="D820" s="115" t="s">
        <v>923</v>
      </c>
      <c r="E820" s="116" t="s">
        <v>924</v>
      </c>
      <c r="F820" s="117"/>
      <c r="G820" s="118" t="n">
        <v>0</v>
      </c>
      <c r="H820" s="117"/>
      <c r="I820" s="119"/>
      <c r="J820" s="119"/>
      <c r="K820" s="120" t="s">
        <v>2989</v>
      </c>
    </row>
    <row r="821" customFormat="false" ht="67.5" hidden="false" customHeight="true" outlineLevel="0" collapsed="false">
      <c r="A821" s="112" t="n">
        <v>820</v>
      </c>
      <c r="B821" s="113" t="n">
        <v>0.6</v>
      </c>
      <c r="C821" s="114" t="s">
        <v>3048</v>
      </c>
      <c r="D821" s="115" t="s">
        <v>862</v>
      </c>
      <c r="E821" s="116" t="s">
        <v>926</v>
      </c>
      <c r="F821" s="117"/>
      <c r="G821" s="118" t="n">
        <v>0</v>
      </c>
      <c r="H821" s="117"/>
      <c r="I821" s="119"/>
      <c r="J821" s="119"/>
      <c r="K821" s="120" t="s">
        <v>2989</v>
      </c>
    </row>
    <row r="822" customFormat="false" ht="67.5" hidden="false" customHeight="true" outlineLevel="0" collapsed="false">
      <c r="A822" s="112" t="n">
        <v>821</v>
      </c>
      <c r="B822" s="113" t="n">
        <v>0.6</v>
      </c>
      <c r="C822" s="114" t="s">
        <v>3049</v>
      </c>
      <c r="D822" s="115" t="s">
        <v>928</v>
      </c>
      <c r="E822" s="116" t="s">
        <v>929</v>
      </c>
      <c r="F822" s="117"/>
      <c r="G822" s="118" t="n">
        <v>0</v>
      </c>
      <c r="H822" s="117"/>
      <c r="I822" s="119"/>
      <c r="J822" s="119"/>
      <c r="K822" s="120" t="s">
        <v>2989</v>
      </c>
    </row>
    <row r="823" customFormat="false" ht="67.5" hidden="false" customHeight="true" outlineLevel="0" collapsed="false">
      <c r="A823" s="112" t="n">
        <v>822</v>
      </c>
      <c r="B823" s="113" t="n">
        <v>0.6</v>
      </c>
      <c r="C823" s="114" t="s">
        <v>3050</v>
      </c>
      <c r="D823" s="115" t="s">
        <v>931</v>
      </c>
      <c r="E823" s="116" t="s">
        <v>932</v>
      </c>
      <c r="F823" s="117"/>
      <c r="G823" s="118" t="n">
        <v>0</v>
      </c>
      <c r="H823" s="117"/>
      <c r="I823" s="119"/>
      <c r="J823" s="119" t="n">
        <v>1</v>
      </c>
      <c r="K823" s="120" t="s">
        <v>2989</v>
      </c>
    </row>
    <row r="824" customFormat="false" ht="67.5" hidden="false" customHeight="true" outlineLevel="0" collapsed="false">
      <c r="A824" s="112" t="n">
        <v>823</v>
      </c>
      <c r="B824" s="113" t="n">
        <v>0.6</v>
      </c>
      <c r="C824" s="114" t="s">
        <v>3051</v>
      </c>
      <c r="D824" s="115" t="s">
        <v>934</v>
      </c>
      <c r="E824" s="116" t="s">
        <v>935</v>
      </c>
      <c r="F824" s="117"/>
      <c r="G824" s="118" t="n">
        <v>0</v>
      </c>
      <c r="H824" s="117"/>
      <c r="I824" s="119"/>
      <c r="J824" s="119" t="n">
        <v>1</v>
      </c>
      <c r="K824" s="120" t="s">
        <v>2989</v>
      </c>
    </row>
    <row r="825" customFormat="false" ht="67.5" hidden="false" customHeight="true" outlineLevel="0" collapsed="false">
      <c r="A825" s="112" t="n">
        <v>824</v>
      </c>
      <c r="B825" s="113" t="n">
        <v>0.6</v>
      </c>
      <c r="C825" s="114" t="s">
        <v>3052</v>
      </c>
      <c r="D825" s="115" t="s">
        <v>937</v>
      </c>
      <c r="E825" s="116" t="s">
        <v>938</v>
      </c>
      <c r="F825" s="117"/>
      <c r="G825" s="118" t="n">
        <v>0</v>
      </c>
      <c r="H825" s="117"/>
      <c r="I825" s="119"/>
      <c r="J825" s="119"/>
      <c r="K825" s="120" t="s">
        <v>2989</v>
      </c>
    </row>
    <row r="826" customFormat="false" ht="67.5" hidden="false" customHeight="true" outlineLevel="0" collapsed="false">
      <c r="A826" s="112" t="n">
        <v>825</v>
      </c>
      <c r="B826" s="113" t="n">
        <v>0.6</v>
      </c>
      <c r="C826" s="114" t="s">
        <v>3053</v>
      </c>
      <c r="D826" s="115" t="s">
        <v>940</v>
      </c>
      <c r="E826" s="116" t="s">
        <v>941</v>
      </c>
      <c r="F826" s="117"/>
      <c r="G826" s="118" t="n">
        <v>0</v>
      </c>
      <c r="H826" s="117"/>
      <c r="I826" s="119"/>
      <c r="J826" s="119"/>
      <c r="K826" s="120" t="s">
        <v>2989</v>
      </c>
    </row>
    <row r="827" customFormat="false" ht="67.5" hidden="false" customHeight="true" outlineLevel="0" collapsed="false">
      <c r="A827" s="112" t="n">
        <v>826</v>
      </c>
      <c r="B827" s="113" t="n">
        <v>0.6</v>
      </c>
      <c r="C827" s="114" t="s">
        <v>3054</v>
      </c>
      <c r="D827" s="115" t="s">
        <v>943</v>
      </c>
      <c r="E827" s="116" t="s">
        <v>944</v>
      </c>
      <c r="F827" s="117"/>
      <c r="G827" s="118" t="n">
        <v>0</v>
      </c>
      <c r="H827" s="117"/>
      <c r="I827" s="119"/>
      <c r="J827" s="119"/>
      <c r="K827" s="120" t="s">
        <v>2989</v>
      </c>
    </row>
    <row r="828" customFormat="false" ht="67.5" hidden="false" customHeight="true" outlineLevel="0" collapsed="false">
      <c r="A828" s="112" t="n">
        <v>827</v>
      </c>
      <c r="B828" s="113" t="n">
        <v>0.6</v>
      </c>
      <c r="C828" s="114" t="s">
        <v>3055</v>
      </c>
      <c r="D828" s="115" t="s">
        <v>946</v>
      </c>
      <c r="E828" s="116" t="s">
        <v>947</v>
      </c>
      <c r="F828" s="117"/>
      <c r="G828" s="118" t="n">
        <v>0</v>
      </c>
      <c r="H828" s="117"/>
      <c r="I828" s="119"/>
      <c r="J828" s="119" t="n">
        <v>1</v>
      </c>
      <c r="K828" s="120" t="s">
        <v>2989</v>
      </c>
    </row>
    <row r="829" customFormat="false" ht="67.5" hidden="false" customHeight="true" outlineLevel="0" collapsed="false">
      <c r="A829" s="112" t="n">
        <v>828</v>
      </c>
      <c r="B829" s="113" t="n">
        <v>0.6</v>
      </c>
      <c r="C829" s="114" t="s">
        <v>3056</v>
      </c>
      <c r="D829" s="115" t="s">
        <v>949</v>
      </c>
      <c r="E829" s="116" t="s">
        <v>950</v>
      </c>
      <c r="F829" s="117"/>
      <c r="G829" s="118" t="n">
        <v>0</v>
      </c>
      <c r="H829" s="117"/>
      <c r="I829" s="119" t="n">
        <v>1</v>
      </c>
      <c r="J829" s="119"/>
      <c r="K829" s="120" t="s">
        <v>2989</v>
      </c>
    </row>
    <row r="830" customFormat="false" ht="67.5" hidden="false" customHeight="true" outlineLevel="0" collapsed="false">
      <c r="A830" s="112" t="n">
        <v>829</v>
      </c>
      <c r="B830" s="113" t="n">
        <v>0.6</v>
      </c>
      <c r="C830" s="114" t="s">
        <v>3057</v>
      </c>
      <c r="D830" s="115" t="s">
        <v>952</v>
      </c>
      <c r="E830" s="116" t="s">
        <v>953</v>
      </c>
      <c r="F830" s="117"/>
      <c r="G830" s="118" t="n">
        <v>0</v>
      </c>
      <c r="H830" s="117"/>
      <c r="I830" s="119"/>
      <c r="J830" s="119" t="n">
        <v>1</v>
      </c>
      <c r="K830" s="120" t="s">
        <v>2989</v>
      </c>
    </row>
    <row r="831" customFormat="false" ht="67.5" hidden="false" customHeight="true" outlineLevel="0" collapsed="false">
      <c r="A831" s="112" t="n">
        <v>830</v>
      </c>
      <c r="B831" s="113" t="n">
        <v>0.6</v>
      </c>
      <c r="C831" s="114" t="s">
        <v>3058</v>
      </c>
      <c r="D831" s="115" t="s">
        <v>955</v>
      </c>
      <c r="E831" s="116" t="s">
        <v>956</v>
      </c>
      <c r="F831" s="117"/>
      <c r="G831" s="118" t="n">
        <v>0</v>
      </c>
      <c r="H831" s="117"/>
      <c r="I831" s="119" t="n">
        <v>1</v>
      </c>
      <c r="J831" s="119"/>
      <c r="K831" s="120" t="s">
        <v>2989</v>
      </c>
    </row>
    <row r="832" customFormat="false" ht="67.5" hidden="false" customHeight="true" outlineLevel="0" collapsed="false">
      <c r="A832" s="112" t="n">
        <v>831</v>
      </c>
      <c r="B832" s="113" t="n">
        <v>0.6</v>
      </c>
      <c r="C832" s="114" t="s">
        <v>3059</v>
      </c>
      <c r="D832" s="115" t="s">
        <v>958</v>
      </c>
      <c r="E832" s="116" t="s">
        <v>959</v>
      </c>
      <c r="F832" s="117"/>
      <c r="G832" s="118" t="n">
        <v>0</v>
      </c>
      <c r="H832" s="117"/>
      <c r="I832" s="119"/>
      <c r="J832" s="119"/>
      <c r="K832" s="120" t="s">
        <v>2989</v>
      </c>
    </row>
    <row r="833" customFormat="false" ht="67.5" hidden="false" customHeight="true" outlineLevel="0" collapsed="false">
      <c r="A833" s="112" t="n">
        <v>832</v>
      </c>
      <c r="B833" s="113" t="n">
        <v>0.6</v>
      </c>
      <c r="C833" s="114" t="s">
        <v>3060</v>
      </c>
      <c r="D833" s="115" t="s">
        <v>961</v>
      </c>
      <c r="E833" s="116" t="s">
        <v>962</v>
      </c>
      <c r="F833" s="117"/>
      <c r="G833" s="118" t="n">
        <v>0</v>
      </c>
      <c r="H833" s="117"/>
      <c r="I833" s="119"/>
      <c r="J833" s="119" t="n">
        <v>1</v>
      </c>
      <c r="K833" s="120" t="s">
        <v>2989</v>
      </c>
    </row>
    <row r="834" customFormat="false" ht="67.5" hidden="false" customHeight="true" outlineLevel="0" collapsed="false">
      <c r="A834" s="112" t="n">
        <v>833</v>
      </c>
      <c r="B834" s="113" t="n">
        <v>0.6</v>
      </c>
      <c r="C834" s="114" t="s">
        <v>3061</v>
      </c>
      <c r="D834" s="115" t="s">
        <v>964</v>
      </c>
      <c r="E834" s="116" t="s">
        <v>950</v>
      </c>
      <c r="F834" s="117"/>
      <c r="G834" s="118" t="n">
        <v>0</v>
      </c>
      <c r="H834" s="117"/>
      <c r="I834" s="119" t="n">
        <v>1</v>
      </c>
      <c r="J834" s="119" t="n">
        <v>1</v>
      </c>
      <c r="K834" s="120" t="s">
        <v>2989</v>
      </c>
    </row>
    <row r="835" customFormat="false" ht="67.5" hidden="false" customHeight="true" outlineLevel="0" collapsed="false">
      <c r="A835" s="112" t="n">
        <v>834</v>
      </c>
      <c r="B835" s="113" t="n">
        <v>0.6</v>
      </c>
      <c r="C835" s="114" t="s">
        <v>3062</v>
      </c>
      <c r="D835" s="115" t="s">
        <v>966</v>
      </c>
      <c r="E835" s="116" t="s">
        <v>967</v>
      </c>
      <c r="F835" s="117"/>
      <c r="G835" s="118" t="n">
        <v>0</v>
      </c>
      <c r="H835" s="117"/>
      <c r="I835" s="119"/>
      <c r="J835" s="119"/>
      <c r="K835" s="120" t="s">
        <v>2989</v>
      </c>
    </row>
    <row r="836" customFormat="false" ht="67.5" hidden="false" customHeight="true" outlineLevel="0" collapsed="false">
      <c r="A836" s="112" t="n">
        <v>835</v>
      </c>
      <c r="B836" s="113" t="n">
        <v>0.6</v>
      </c>
      <c r="C836" s="114" t="s">
        <v>3063</v>
      </c>
      <c r="D836" s="115" t="s">
        <v>969</v>
      </c>
      <c r="E836" s="116" t="s">
        <v>970</v>
      </c>
      <c r="F836" s="117"/>
      <c r="G836" s="118" t="n">
        <v>0</v>
      </c>
      <c r="H836" s="117"/>
      <c r="I836" s="119"/>
      <c r="J836" s="119"/>
      <c r="K836" s="120" t="s">
        <v>2989</v>
      </c>
    </row>
    <row r="837" customFormat="false" ht="67.5" hidden="false" customHeight="true" outlineLevel="0" collapsed="false">
      <c r="A837" s="112" t="n">
        <v>836</v>
      </c>
      <c r="B837" s="113" t="n">
        <v>0.6</v>
      </c>
      <c r="C837" s="114" t="s">
        <v>3064</v>
      </c>
      <c r="D837" s="115" t="s">
        <v>972</v>
      </c>
      <c r="E837" s="116" t="s">
        <v>973</v>
      </c>
      <c r="F837" s="117"/>
      <c r="G837" s="118" t="n">
        <v>0</v>
      </c>
      <c r="H837" s="117"/>
      <c r="I837" s="119"/>
      <c r="J837" s="119"/>
      <c r="K837" s="120" t="s">
        <v>2989</v>
      </c>
    </row>
    <row r="838" customFormat="false" ht="67.5" hidden="false" customHeight="true" outlineLevel="0" collapsed="false">
      <c r="A838" s="112" t="n">
        <v>837</v>
      </c>
      <c r="B838" s="113" t="n">
        <v>0.6</v>
      </c>
      <c r="C838" s="114" t="s">
        <v>3065</v>
      </c>
      <c r="D838" s="115" t="s">
        <v>975</v>
      </c>
      <c r="E838" s="116" t="s">
        <v>976</v>
      </c>
      <c r="F838" s="117"/>
      <c r="G838" s="118" t="n">
        <v>0</v>
      </c>
      <c r="H838" s="117"/>
      <c r="I838" s="119" t="n">
        <v>1</v>
      </c>
      <c r="J838" s="119"/>
      <c r="K838" s="120" t="s">
        <v>2989</v>
      </c>
    </row>
    <row r="839" customFormat="false" ht="67.5" hidden="false" customHeight="true" outlineLevel="0" collapsed="false">
      <c r="A839" s="112" t="n">
        <v>838</v>
      </c>
      <c r="B839" s="113" t="n">
        <v>0.6</v>
      </c>
      <c r="C839" s="114" t="s">
        <v>3066</v>
      </c>
      <c r="D839" s="115" t="s">
        <v>978</v>
      </c>
      <c r="E839" s="116" t="s">
        <v>979</v>
      </c>
      <c r="F839" s="117"/>
      <c r="G839" s="118" t="n">
        <v>0</v>
      </c>
      <c r="H839" s="117"/>
      <c r="I839" s="119"/>
      <c r="J839" s="119"/>
      <c r="K839" s="120" t="s">
        <v>2989</v>
      </c>
    </row>
    <row r="840" customFormat="false" ht="67.5" hidden="false" customHeight="true" outlineLevel="0" collapsed="false">
      <c r="A840" s="112" t="n">
        <v>839</v>
      </c>
      <c r="B840" s="113" t="n">
        <v>0.6</v>
      </c>
      <c r="C840" s="114" t="s">
        <v>3067</v>
      </c>
      <c r="D840" s="115" t="s">
        <v>981</v>
      </c>
      <c r="E840" s="116" t="s">
        <v>982</v>
      </c>
      <c r="F840" s="117"/>
      <c r="G840" s="118" t="n">
        <v>0</v>
      </c>
      <c r="H840" s="117"/>
      <c r="I840" s="119"/>
      <c r="J840" s="119"/>
      <c r="K840" s="120" t="s">
        <v>2989</v>
      </c>
    </row>
    <row r="841" customFormat="false" ht="67.5" hidden="false" customHeight="true" outlineLevel="0" collapsed="false">
      <c r="A841" s="112" t="n">
        <v>840</v>
      </c>
      <c r="B841" s="113" t="n">
        <v>0.6</v>
      </c>
      <c r="C841" s="114" t="s">
        <v>3068</v>
      </c>
      <c r="D841" s="115" t="s">
        <v>984</v>
      </c>
      <c r="E841" s="116" t="s">
        <v>985</v>
      </c>
      <c r="F841" s="117"/>
      <c r="G841" s="118" t="n">
        <v>0</v>
      </c>
      <c r="H841" s="117"/>
      <c r="I841" s="119"/>
      <c r="J841" s="119"/>
      <c r="K841" s="120" t="s">
        <v>2989</v>
      </c>
    </row>
    <row r="842" customFormat="false" ht="67.5" hidden="false" customHeight="true" outlineLevel="0" collapsed="false">
      <c r="A842" s="112" t="n">
        <v>841</v>
      </c>
      <c r="B842" s="113" t="n">
        <v>0.7</v>
      </c>
      <c r="C842" s="114" t="s">
        <v>3069</v>
      </c>
      <c r="D842" s="115" t="s">
        <v>987</v>
      </c>
      <c r="E842" s="116" t="s">
        <v>988</v>
      </c>
      <c r="F842" s="117"/>
      <c r="G842" s="118" t="n">
        <v>0</v>
      </c>
      <c r="H842" s="117"/>
      <c r="I842" s="119"/>
      <c r="J842" s="119"/>
      <c r="K842" s="120" t="s">
        <v>2989</v>
      </c>
    </row>
    <row r="843" customFormat="false" ht="67.5" hidden="false" customHeight="true" outlineLevel="0" collapsed="false">
      <c r="A843" s="112" t="n">
        <v>842</v>
      </c>
      <c r="B843" s="113" t="n">
        <v>0.7</v>
      </c>
      <c r="C843" s="114" t="s">
        <v>3070</v>
      </c>
      <c r="D843" s="115" t="s">
        <v>990</v>
      </c>
      <c r="E843" s="116" t="s">
        <v>991</v>
      </c>
      <c r="F843" s="117"/>
      <c r="G843" s="118" t="n">
        <v>0</v>
      </c>
      <c r="H843" s="117"/>
      <c r="I843" s="119" t="n">
        <v>1</v>
      </c>
      <c r="J843" s="119"/>
      <c r="K843" s="120" t="s">
        <v>2989</v>
      </c>
    </row>
    <row r="844" customFormat="false" ht="67.5" hidden="false" customHeight="true" outlineLevel="0" collapsed="false">
      <c r="A844" s="112" t="n">
        <v>843</v>
      </c>
      <c r="B844" s="113" t="n">
        <v>0.7</v>
      </c>
      <c r="C844" s="114" t="s">
        <v>3071</v>
      </c>
      <c r="D844" s="115" t="s">
        <v>993</v>
      </c>
      <c r="E844" s="116" t="s">
        <v>994</v>
      </c>
      <c r="F844" s="117"/>
      <c r="G844" s="118" t="n">
        <v>0</v>
      </c>
      <c r="H844" s="117"/>
      <c r="I844" s="119"/>
      <c r="J844" s="119"/>
      <c r="K844" s="120" t="s">
        <v>2989</v>
      </c>
    </row>
    <row r="845" customFormat="false" ht="67.5" hidden="false" customHeight="true" outlineLevel="0" collapsed="false">
      <c r="A845" s="112" t="n">
        <v>844</v>
      </c>
      <c r="B845" s="113" t="n">
        <v>0.7</v>
      </c>
      <c r="C845" s="114" t="s">
        <v>3072</v>
      </c>
      <c r="D845" s="115" t="s">
        <v>996</v>
      </c>
      <c r="E845" s="116" t="s">
        <v>997</v>
      </c>
      <c r="F845" s="117"/>
      <c r="G845" s="118" t="n">
        <v>0</v>
      </c>
      <c r="H845" s="117"/>
      <c r="I845" s="119"/>
      <c r="J845" s="119"/>
      <c r="K845" s="120" t="s">
        <v>2989</v>
      </c>
    </row>
    <row r="846" customFormat="false" ht="67.5" hidden="false" customHeight="true" outlineLevel="0" collapsed="false">
      <c r="A846" s="112" t="n">
        <v>845</v>
      </c>
      <c r="B846" s="113" t="n">
        <v>0.7</v>
      </c>
      <c r="C846" s="114" t="s">
        <v>3073</v>
      </c>
      <c r="D846" s="115" t="s">
        <v>999</v>
      </c>
      <c r="E846" s="116" t="s">
        <v>1000</v>
      </c>
      <c r="F846" s="117"/>
      <c r="G846" s="118" t="n">
        <v>0</v>
      </c>
      <c r="H846" s="117"/>
      <c r="I846" s="119"/>
      <c r="J846" s="119"/>
      <c r="K846" s="120" t="s">
        <v>2989</v>
      </c>
    </row>
    <row r="847" customFormat="false" ht="67.5" hidden="false" customHeight="true" outlineLevel="0" collapsed="false">
      <c r="A847" s="112" t="n">
        <v>846</v>
      </c>
      <c r="B847" s="113" t="n">
        <v>0.7</v>
      </c>
      <c r="C847" s="114" t="s">
        <v>3074</v>
      </c>
      <c r="D847" s="115" t="s">
        <v>1002</v>
      </c>
      <c r="E847" s="116" t="s">
        <v>897</v>
      </c>
      <c r="F847" s="117"/>
      <c r="G847" s="118" t="n">
        <v>0</v>
      </c>
      <c r="H847" s="117"/>
      <c r="I847" s="119"/>
      <c r="J847" s="119" t="n">
        <v>1</v>
      </c>
      <c r="K847" s="120" t="s">
        <v>2989</v>
      </c>
    </row>
    <row r="848" customFormat="false" ht="67.5" hidden="false" customHeight="true" outlineLevel="0" collapsed="false">
      <c r="A848" s="112" t="n">
        <v>847</v>
      </c>
      <c r="B848" s="113" t="n">
        <v>0.7</v>
      </c>
      <c r="C848" s="114" t="s">
        <v>3075</v>
      </c>
      <c r="D848" s="115" t="s">
        <v>1004</v>
      </c>
      <c r="E848" s="116" t="s">
        <v>1005</v>
      </c>
      <c r="F848" s="117"/>
      <c r="G848" s="118" t="n">
        <v>0</v>
      </c>
      <c r="H848" s="117"/>
      <c r="I848" s="119"/>
      <c r="J848" s="119" t="n">
        <v>1</v>
      </c>
      <c r="K848" s="120" t="s">
        <v>2989</v>
      </c>
    </row>
    <row r="849" customFormat="false" ht="67.5" hidden="false" customHeight="true" outlineLevel="0" collapsed="false">
      <c r="A849" s="112" t="n">
        <v>848</v>
      </c>
      <c r="B849" s="113" t="n">
        <v>0.7</v>
      </c>
      <c r="C849" s="114" t="s">
        <v>3076</v>
      </c>
      <c r="D849" s="115" t="s">
        <v>1007</v>
      </c>
      <c r="E849" s="116" t="s">
        <v>1008</v>
      </c>
      <c r="F849" s="117"/>
      <c r="G849" s="118" t="n">
        <v>0</v>
      </c>
      <c r="H849" s="117"/>
      <c r="I849" s="119"/>
      <c r="J849" s="119" t="n">
        <v>1</v>
      </c>
      <c r="K849" s="120" t="s">
        <v>2989</v>
      </c>
    </row>
    <row r="850" customFormat="false" ht="67.5" hidden="false" customHeight="true" outlineLevel="0" collapsed="false">
      <c r="A850" s="112" t="n">
        <v>849</v>
      </c>
      <c r="B850" s="113" t="n">
        <v>0.7</v>
      </c>
      <c r="C850" s="114" t="s">
        <v>3077</v>
      </c>
      <c r="D850" s="115" t="s">
        <v>1010</v>
      </c>
      <c r="E850" s="116" t="s">
        <v>1011</v>
      </c>
      <c r="F850" s="117"/>
      <c r="G850" s="118" t="n">
        <v>0</v>
      </c>
      <c r="H850" s="117"/>
      <c r="I850" s="119" t="n">
        <v>1</v>
      </c>
      <c r="J850" s="119" t="n">
        <v>1</v>
      </c>
      <c r="K850" s="120" t="s">
        <v>2989</v>
      </c>
    </row>
    <row r="851" customFormat="false" ht="67.5" hidden="false" customHeight="true" outlineLevel="0" collapsed="false">
      <c r="A851" s="112" t="n">
        <v>850</v>
      </c>
      <c r="B851" s="113" t="n">
        <v>0.7</v>
      </c>
      <c r="C851" s="114" t="s">
        <v>3078</v>
      </c>
      <c r="D851" s="115" t="s">
        <v>1013</v>
      </c>
      <c r="E851" s="116" t="s">
        <v>1014</v>
      </c>
      <c r="F851" s="117"/>
      <c r="G851" s="118" t="n">
        <v>0</v>
      </c>
      <c r="H851" s="117"/>
      <c r="I851" s="119"/>
      <c r="J851" s="119" t="n">
        <v>1</v>
      </c>
      <c r="K851" s="120" t="s">
        <v>2989</v>
      </c>
    </row>
    <row r="852" customFormat="false" ht="67.5" hidden="false" customHeight="true" outlineLevel="0" collapsed="false">
      <c r="A852" s="112" t="n">
        <v>851</v>
      </c>
      <c r="B852" s="113" t="n">
        <v>0.7</v>
      </c>
      <c r="C852" s="114" t="s">
        <v>3079</v>
      </c>
      <c r="D852" s="115" t="s">
        <v>1016</v>
      </c>
      <c r="E852" s="116" t="s">
        <v>944</v>
      </c>
      <c r="F852" s="117"/>
      <c r="G852" s="118" t="n">
        <v>0</v>
      </c>
      <c r="H852" s="117"/>
      <c r="I852" s="119"/>
      <c r="J852" s="119"/>
      <c r="K852" s="120" t="s">
        <v>2989</v>
      </c>
    </row>
    <row r="853" customFormat="false" ht="67.5" hidden="false" customHeight="true" outlineLevel="0" collapsed="false">
      <c r="A853" s="112" t="n">
        <v>852</v>
      </c>
      <c r="B853" s="113" t="n">
        <v>0.7</v>
      </c>
      <c r="C853" s="114" t="s">
        <v>3080</v>
      </c>
      <c r="D853" s="115" t="s">
        <v>1018</v>
      </c>
      <c r="E853" s="116" t="s">
        <v>1019</v>
      </c>
      <c r="F853" s="117"/>
      <c r="G853" s="118" t="n">
        <v>0</v>
      </c>
      <c r="H853" s="117"/>
      <c r="I853" s="119"/>
      <c r="J853" s="119"/>
      <c r="K853" s="120" t="s">
        <v>2989</v>
      </c>
    </row>
    <row r="854" customFormat="false" ht="67.5" hidden="false" customHeight="true" outlineLevel="0" collapsed="false">
      <c r="A854" s="112" t="n">
        <v>853</v>
      </c>
      <c r="B854" s="113" t="n">
        <v>0.7</v>
      </c>
      <c r="C854" s="114" t="s">
        <v>3081</v>
      </c>
      <c r="D854" s="115" t="s">
        <v>1021</v>
      </c>
      <c r="E854" s="116" t="s">
        <v>1022</v>
      </c>
      <c r="F854" s="117"/>
      <c r="G854" s="118" t="n">
        <v>0</v>
      </c>
      <c r="H854" s="117"/>
      <c r="I854" s="119"/>
      <c r="J854" s="119" t="n">
        <v>1</v>
      </c>
      <c r="K854" s="120" t="s">
        <v>2989</v>
      </c>
    </row>
    <row r="855" customFormat="false" ht="67.5" hidden="false" customHeight="true" outlineLevel="0" collapsed="false">
      <c r="A855" s="112" t="n">
        <v>854</v>
      </c>
      <c r="B855" s="113" t="n">
        <v>0.7</v>
      </c>
      <c r="C855" s="114" t="s">
        <v>3082</v>
      </c>
      <c r="D855" s="115" t="s">
        <v>1024</v>
      </c>
      <c r="E855" s="116" t="s">
        <v>953</v>
      </c>
      <c r="F855" s="117"/>
      <c r="G855" s="118" t="n">
        <v>0</v>
      </c>
      <c r="H855" s="117"/>
      <c r="I855" s="119"/>
      <c r="J855" s="119" t="n">
        <v>1</v>
      </c>
      <c r="K855" s="120" t="s">
        <v>2989</v>
      </c>
    </row>
    <row r="856" customFormat="false" ht="67.5" hidden="false" customHeight="true" outlineLevel="0" collapsed="false">
      <c r="A856" s="112" t="n">
        <v>855</v>
      </c>
      <c r="B856" s="113" t="n">
        <v>0.7</v>
      </c>
      <c r="C856" s="114" t="s">
        <v>3083</v>
      </c>
      <c r="D856" s="115" t="s">
        <v>1026</v>
      </c>
      <c r="E856" s="116" t="s">
        <v>953</v>
      </c>
      <c r="F856" s="117"/>
      <c r="G856" s="118" t="n">
        <v>0</v>
      </c>
      <c r="H856" s="117"/>
      <c r="I856" s="119"/>
      <c r="J856" s="119" t="n">
        <v>1</v>
      </c>
      <c r="K856" s="120" t="s">
        <v>2989</v>
      </c>
    </row>
    <row r="857" customFormat="false" ht="67.5" hidden="false" customHeight="true" outlineLevel="0" collapsed="false">
      <c r="A857" s="112" t="n">
        <v>856</v>
      </c>
      <c r="B857" s="113" t="n">
        <v>0.7</v>
      </c>
      <c r="C857" s="114" t="s">
        <v>3084</v>
      </c>
      <c r="D857" s="115" t="s">
        <v>1028</v>
      </c>
      <c r="E857" s="116" t="s">
        <v>1029</v>
      </c>
      <c r="F857" s="117"/>
      <c r="G857" s="118" t="n">
        <v>0</v>
      </c>
      <c r="H857" s="117"/>
      <c r="I857" s="119"/>
      <c r="J857" s="119" t="n">
        <v>1</v>
      </c>
      <c r="K857" s="120" t="s">
        <v>2989</v>
      </c>
    </row>
    <row r="858" customFormat="false" ht="67.5" hidden="false" customHeight="true" outlineLevel="0" collapsed="false">
      <c r="A858" s="112" t="n">
        <v>857</v>
      </c>
      <c r="B858" s="113" t="n">
        <v>0.7</v>
      </c>
      <c r="C858" s="114" t="s">
        <v>3085</v>
      </c>
      <c r="D858" s="115" t="s">
        <v>1031</v>
      </c>
      <c r="E858" s="116" t="s">
        <v>1032</v>
      </c>
      <c r="F858" s="117"/>
      <c r="G858" s="118" t="n">
        <v>0</v>
      </c>
      <c r="H858" s="117"/>
      <c r="I858" s="119"/>
      <c r="J858" s="119" t="n">
        <v>1</v>
      </c>
      <c r="K858" s="120" t="s">
        <v>2989</v>
      </c>
    </row>
    <row r="859" customFormat="false" ht="67.5" hidden="false" customHeight="true" outlineLevel="0" collapsed="false">
      <c r="A859" s="112" t="n">
        <v>858</v>
      </c>
      <c r="B859" s="113" t="n">
        <v>0.7</v>
      </c>
      <c r="C859" s="114" t="s">
        <v>3086</v>
      </c>
      <c r="D859" s="115" t="s">
        <v>1034</v>
      </c>
      <c r="E859" s="116" t="s">
        <v>1035</v>
      </c>
      <c r="F859" s="117"/>
      <c r="G859" s="118" t="n">
        <v>0</v>
      </c>
      <c r="H859" s="117"/>
      <c r="I859" s="119"/>
      <c r="J859" s="119" t="n">
        <v>1</v>
      </c>
      <c r="K859" s="120" t="s">
        <v>2989</v>
      </c>
    </row>
    <row r="860" customFormat="false" ht="67.5" hidden="false" customHeight="true" outlineLevel="0" collapsed="false">
      <c r="A860" s="112" t="n">
        <v>859</v>
      </c>
      <c r="B860" s="113" t="n">
        <v>0.7</v>
      </c>
      <c r="C860" s="114" t="s">
        <v>3087</v>
      </c>
      <c r="D860" s="115" t="s">
        <v>1037</v>
      </c>
      <c r="E860" s="116" t="s">
        <v>1038</v>
      </c>
      <c r="F860" s="117"/>
      <c r="G860" s="118" t="n">
        <v>0</v>
      </c>
      <c r="H860" s="117"/>
      <c r="I860" s="119"/>
      <c r="J860" s="119"/>
      <c r="K860" s="120" t="s">
        <v>2989</v>
      </c>
    </row>
    <row r="861" customFormat="false" ht="67.5" hidden="false" customHeight="true" outlineLevel="0" collapsed="false">
      <c r="A861" s="112" t="n">
        <v>860</v>
      </c>
      <c r="B861" s="113" t="n">
        <v>0.7</v>
      </c>
      <c r="C861" s="114" t="s">
        <v>3088</v>
      </c>
      <c r="D861" s="115" t="s">
        <v>1040</v>
      </c>
      <c r="E861" s="116" t="s">
        <v>1041</v>
      </c>
      <c r="F861" s="117"/>
      <c r="G861" s="118" t="n">
        <v>0</v>
      </c>
      <c r="H861" s="117"/>
      <c r="I861" s="119"/>
      <c r="J861" s="119" t="n">
        <v>1</v>
      </c>
      <c r="K861" s="120" t="s">
        <v>2989</v>
      </c>
    </row>
    <row r="862" customFormat="false" ht="67.5" hidden="false" customHeight="true" outlineLevel="0" collapsed="false">
      <c r="A862" s="112" t="n">
        <v>861</v>
      </c>
      <c r="B862" s="113" t="n">
        <v>0.7</v>
      </c>
      <c r="C862" s="114" t="s">
        <v>3089</v>
      </c>
      <c r="D862" s="115" t="s">
        <v>1043</v>
      </c>
      <c r="E862" s="116" t="s">
        <v>1041</v>
      </c>
      <c r="F862" s="117"/>
      <c r="G862" s="118" t="n">
        <v>0</v>
      </c>
      <c r="H862" s="117"/>
      <c r="I862" s="119"/>
      <c r="J862" s="119" t="n">
        <v>1</v>
      </c>
      <c r="K862" s="120" t="s">
        <v>2989</v>
      </c>
    </row>
    <row r="863" customFormat="false" ht="67.5" hidden="false" customHeight="true" outlineLevel="0" collapsed="false">
      <c r="A863" s="112" t="n">
        <v>862</v>
      </c>
      <c r="B863" s="113" t="n">
        <v>0.7</v>
      </c>
      <c r="C863" s="114" t="s">
        <v>3090</v>
      </c>
      <c r="D863" s="115" t="s">
        <v>1045</v>
      </c>
      <c r="E863" s="116" t="s">
        <v>1046</v>
      </c>
      <c r="F863" s="117"/>
      <c r="G863" s="118" t="n">
        <v>0</v>
      </c>
      <c r="H863" s="117"/>
      <c r="I863" s="119"/>
      <c r="J863" s="119" t="n">
        <v>1</v>
      </c>
      <c r="K863" s="120" t="s">
        <v>2989</v>
      </c>
    </row>
    <row r="864" customFormat="false" ht="67.5" hidden="false" customHeight="true" outlineLevel="0" collapsed="false">
      <c r="A864" s="112" t="n">
        <v>863</v>
      </c>
      <c r="B864" s="113" t="n">
        <v>0.7</v>
      </c>
      <c r="C864" s="114" t="s">
        <v>3091</v>
      </c>
      <c r="D864" s="115" t="s">
        <v>1048</v>
      </c>
      <c r="E864" s="116" t="s">
        <v>1049</v>
      </c>
      <c r="F864" s="117"/>
      <c r="G864" s="118" t="n">
        <v>0</v>
      </c>
      <c r="H864" s="117"/>
      <c r="I864" s="119" t="n">
        <v>1</v>
      </c>
      <c r="J864" s="119"/>
      <c r="K864" s="120" t="s">
        <v>2989</v>
      </c>
    </row>
    <row r="865" customFormat="false" ht="67.5" hidden="false" customHeight="true" outlineLevel="0" collapsed="false">
      <c r="A865" s="112" t="n">
        <v>864</v>
      </c>
      <c r="B865" s="113" t="n">
        <v>0.7</v>
      </c>
      <c r="C865" s="114" t="s">
        <v>3092</v>
      </c>
      <c r="D865" s="115" t="s">
        <v>1051</v>
      </c>
      <c r="E865" s="116" t="s">
        <v>1052</v>
      </c>
      <c r="F865" s="117"/>
      <c r="G865" s="118" t="n">
        <v>0</v>
      </c>
      <c r="H865" s="117"/>
      <c r="I865" s="119"/>
      <c r="J865" s="119" t="n">
        <v>1</v>
      </c>
      <c r="K865" s="120" t="s">
        <v>2989</v>
      </c>
    </row>
    <row r="866" customFormat="false" ht="67.5" hidden="false" customHeight="true" outlineLevel="0" collapsed="false">
      <c r="A866" s="112" t="n">
        <v>865</v>
      </c>
      <c r="B866" s="113" t="n">
        <v>0.7</v>
      </c>
      <c r="C866" s="114" t="s">
        <v>3093</v>
      </c>
      <c r="D866" s="115" t="s">
        <v>1054</v>
      </c>
      <c r="E866" s="116" t="s">
        <v>1055</v>
      </c>
      <c r="F866" s="117"/>
      <c r="G866" s="118" t="n">
        <v>0</v>
      </c>
      <c r="H866" s="117"/>
      <c r="I866" s="119"/>
      <c r="J866" s="119" t="n">
        <v>1</v>
      </c>
      <c r="K866" s="120" t="s">
        <v>2989</v>
      </c>
    </row>
    <row r="867" customFormat="false" ht="67.5" hidden="false" customHeight="true" outlineLevel="0" collapsed="false">
      <c r="A867" s="112" t="n">
        <v>866</v>
      </c>
      <c r="B867" s="113" t="n">
        <v>0.7</v>
      </c>
      <c r="C867" s="114" t="s">
        <v>3094</v>
      </c>
      <c r="D867" s="115" t="s">
        <v>1057</v>
      </c>
      <c r="E867" s="116" t="s">
        <v>1058</v>
      </c>
      <c r="F867" s="117"/>
      <c r="G867" s="118" t="n">
        <v>0</v>
      </c>
      <c r="H867" s="117"/>
      <c r="I867" s="119"/>
      <c r="J867" s="119"/>
      <c r="K867" s="120" t="s">
        <v>2989</v>
      </c>
    </row>
    <row r="868" customFormat="false" ht="67.5" hidden="false" customHeight="true" outlineLevel="0" collapsed="false">
      <c r="A868" s="112" t="n">
        <v>867</v>
      </c>
      <c r="B868" s="113" t="n">
        <v>0.7</v>
      </c>
      <c r="C868" s="114" t="s">
        <v>3095</v>
      </c>
      <c r="D868" s="115" t="s">
        <v>1060</v>
      </c>
      <c r="E868" s="116" t="s">
        <v>1061</v>
      </c>
      <c r="F868" s="117"/>
      <c r="G868" s="118" t="n">
        <v>0</v>
      </c>
      <c r="H868" s="117"/>
      <c r="I868" s="119"/>
      <c r="J868" s="119" t="n">
        <v>1</v>
      </c>
      <c r="K868" s="120" t="s">
        <v>2989</v>
      </c>
    </row>
    <row r="869" customFormat="false" ht="67.5" hidden="false" customHeight="true" outlineLevel="0" collapsed="false">
      <c r="A869" s="112" t="n">
        <v>868</v>
      </c>
      <c r="B869" s="113" t="n">
        <v>0.7</v>
      </c>
      <c r="C869" s="114" t="s">
        <v>3096</v>
      </c>
      <c r="D869" s="115" t="s">
        <v>1063</v>
      </c>
      <c r="E869" s="116" t="s">
        <v>1064</v>
      </c>
      <c r="F869" s="117"/>
      <c r="G869" s="118" t="n">
        <v>0</v>
      </c>
      <c r="H869" s="117"/>
      <c r="I869" s="119" t="n">
        <v>1</v>
      </c>
      <c r="J869" s="119" t="n">
        <v>1</v>
      </c>
      <c r="K869" s="120" t="s">
        <v>2989</v>
      </c>
    </row>
    <row r="870" customFormat="false" ht="67.5" hidden="false" customHeight="true" outlineLevel="0" collapsed="false">
      <c r="A870" s="112" t="n">
        <v>869</v>
      </c>
      <c r="B870" s="113" t="n">
        <v>0.7</v>
      </c>
      <c r="C870" s="114" t="s">
        <v>3097</v>
      </c>
      <c r="D870" s="115" t="s">
        <v>1066</v>
      </c>
      <c r="E870" s="116" t="s">
        <v>1067</v>
      </c>
      <c r="F870" s="117"/>
      <c r="G870" s="118" t="n">
        <v>0</v>
      </c>
      <c r="H870" s="117"/>
      <c r="I870" s="119" t="n">
        <v>1</v>
      </c>
      <c r="J870" s="119" t="n">
        <v>1</v>
      </c>
      <c r="K870" s="120" t="s">
        <v>2989</v>
      </c>
    </row>
    <row r="871" customFormat="false" ht="67.5" hidden="false" customHeight="true" outlineLevel="0" collapsed="false">
      <c r="A871" s="112" t="n">
        <v>870</v>
      </c>
      <c r="B871" s="113" t="n">
        <v>0.7</v>
      </c>
      <c r="C871" s="114" t="s">
        <v>3098</v>
      </c>
      <c r="D871" s="115" t="s">
        <v>1069</v>
      </c>
      <c r="E871" s="116" t="s">
        <v>1070</v>
      </c>
      <c r="F871" s="117"/>
      <c r="G871" s="118" t="n">
        <v>0</v>
      </c>
      <c r="H871" s="117"/>
      <c r="I871" s="119"/>
      <c r="J871" s="119" t="n">
        <v>1</v>
      </c>
      <c r="K871" s="120" t="s">
        <v>2989</v>
      </c>
    </row>
    <row r="872" customFormat="false" ht="67.5" hidden="false" customHeight="true" outlineLevel="0" collapsed="false">
      <c r="A872" s="112" t="n">
        <v>871</v>
      </c>
      <c r="B872" s="113" t="n">
        <v>0.7</v>
      </c>
      <c r="C872" s="114" t="s">
        <v>3099</v>
      </c>
      <c r="D872" s="115" t="s">
        <v>1072</v>
      </c>
      <c r="E872" s="116" t="s">
        <v>1073</v>
      </c>
      <c r="F872" s="117"/>
      <c r="G872" s="118" t="n">
        <v>0</v>
      </c>
      <c r="H872" s="117"/>
      <c r="I872" s="119" t="n">
        <v>1</v>
      </c>
      <c r="J872" s="119" t="n">
        <v>1</v>
      </c>
      <c r="K872" s="120" t="s">
        <v>2989</v>
      </c>
    </row>
    <row r="873" customFormat="false" ht="67.5" hidden="false" customHeight="true" outlineLevel="0" collapsed="false">
      <c r="A873" s="112" t="n">
        <v>872</v>
      </c>
      <c r="B873" s="113" t="n">
        <v>0.7</v>
      </c>
      <c r="C873" s="114" t="s">
        <v>3100</v>
      </c>
      <c r="D873" s="115" t="s">
        <v>1075</v>
      </c>
      <c r="E873" s="116" t="s">
        <v>1076</v>
      </c>
      <c r="F873" s="117"/>
      <c r="G873" s="118" t="n">
        <v>0</v>
      </c>
      <c r="H873" s="117"/>
      <c r="I873" s="119" t="n">
        <v>1</v>
      </c>
      <c r="J873" s="119"/>
      <c r="K873" s="120" t="s">
        <v>2989</v>
      </c>
    </row>
    <row r="874" customFormat="false" ht="67.5" hidden="false" customHeight="true" outlineLevel="0" collapsed="false">
      <c r="A874" s="112" t="n">
        <v>873</v>
      </c>
      <c r="B874" s="113" t="n">
        <v>0.7</v>
      </c>
      <c r="C874" s="114" t="s">
        <v>3101</v>
      </c>
      <c r="D874" s="115" t="s">
        <v>1078</v>
      </c>
      <c r="E874" s="116" t="s">
        <v>1079</v>
      </c>
      <c r="F874" s="117"/>
      <c r="G874" s="118" t="n">
        <v>0</v>
      </c>
      <c r="H874" s="117"/>
      <c r="I874" s="119"/>
      <c r="J874" s="119" t="n">
        <v>1</v>
      </c>
      <c r="K874" s="120" t="s">
        <v>2989</v>
      </c>
    </row>
    <row r="875" customFormat="false" ht="67.5" hidden="false" customHeight="true" outlineLevel="0" collapsed="false">
      <c r="A875" s="112" t="n">
        <v>874</v>
      </c>
      <c r="B875" s="113" t="n">
        <v>0.7</v>
      </c>
      <c r="C875" s="114" t="s">
        <v>3102</v>
      </c>
      <c r="D875" s="115" t="s">
        <v>1081</v>
      </c>
      <c r="E875" s="116" t="s">
        <v>1082</v>
      </c>
      <c r="F875" s="117"/>
      <c r="G875" s="118" t="n">
        <v>0</v>
      </c>
      <c r="H875" s="117"/>
      <c r="I875" s="119" t="n">
        <v>1</v>
      </c>
      <c r="J875" s="119"/>
      <c r="K875" s="120" t="s">
        <v>2989</v>
      </c>
    </row>
    <row r="876" customFormat="false" ht="67.5" hidden="false" customHeight="true" outlineLevel="0" collapsed="false">
      <c r="A876" s="112" t="n">
        <v>875</v>
      </c>
      <c r="B876" s="113" t="n">
        <v>0.7</v>
      </c>
      <c r="C876" s="114" t="s">
        <v>3103</v>
      </c>
      <c r="D876" s="115" t="s">
        <v>1084</v>
      </c>
      <c r="E876" s="116" t="s">
        <v>1085</v>
      </c>
      <c r="F876" s="117"/>
      <c r="G876" s="118" t="n">
        <v>0</v>
      </c>
      <c r="H876" s="117"/>
      <c r="I876" s="119" t="n">
        <v>1</v>
      </c>
      <c r="J876" s="119"/>
      <c r="K876" s="120" t="s">
        <v>2989</v>
      </c>
    </row>
    <row r="877" customFormat="false" ht="67.5" hidden="false" customHeight="true" outlineLevel="0" collapsed="false">
      <c r="A877" s="112" t="n">
        <v>876</v>
      </c>
      <c r="B877" s="113" t="n">
        <v>0.7</v>
      </c>
      <c r="C877" s="114" t="s">
        <v>3104</v>
      </c>
      <c r="D877" s="115" t="s">
        <v>1087</v>
      </c>
      <c r="E877" s="116" t="s">
        <v>1088</v>
      </c>
      <c r="F877" s="117"/>
      <c r="G877" s="118" t="n">
        <v>0</v>
      </c>
      <c r="H877" s="117"/>
      <c r="I877" s="119"/>
      <c r="J877" s="119"/>
      <c r="K877" s="120" t="s">
        <v>2989</v>
      </c>
    </row>
    <row r="878" customFormat="false" ht="67.5" hidden="false" customHeight="true" outlineLevel="0" collapsed="false">
      <c r="A878" s="112" t="n">
        <v>877</v>
      </c>
      <c r="B878" s="113" t="n">
        <v>0.7</v>
      </c>
      <c r="C878" s="114" t="s">
        <v>3105</v>
      </c>
      <c r="D878" s="115" t="s">
        <v>1090</v>
      </c>
      <c r="E878" s="116" t="s">
        <v>1091</v>
      </c>
      <c r="F878" s="117"/>
      <c r="G878" s="118" t="n">
        <v>0</v>
      </c>
      <c r="H878" s="117"/>
      <c r="I878" s="119"/>
      <c r="J878" s="119"/>
      <c r="K878" s="120" t="s">
        <v>2989</v>
      </c>
    </row>
    <row r="879" customFormat="false" ht="67.5" hidden="false" customHeight="true" outlineLevel="0" collapsed="false">
      <c r="A879" s="112" t="n">
        <v>878</v>
      </c>
      <c r="B879" s="113" t="n">
        <v>0.7</v>
      </c>
      <c r="C879" s="114" t="s">
        <v>3106</v>
      </c>
      <c r="D879" s="115" t="s">
        <v>1093</v>
      </c>
      <c r="E879" s="116" t="s">
        <v>1094</v>
      </c>
      <c r="F879" s="117"/>
      <c r="G879" s="118" t="n">
        <v>0</v>
      </c>
      <c r="H879" s="117"/>
      <c r="I879" s="119"/>
      <c r="J879" s="119"/>
      <c r="K879" s="120" t="s">
        <v>2989</v>
      </c>
    </row>
    <row r="880" customFormat="false" ht="67.5" hidden="false" customHeight="true" outlineLevel="0" collapsed="false">
      <c r="A880" s="112" t="n">
        <v>879</v>
      </c>
      <c r="B880" s="113" t="n">
        <v>0.7</v>
      </c>
      <c r="C880" s="114" t="s">
        <v>3107</v>
      </c>
      <c r="D880" s="115" t="s">
        <v>1096</v>
      </c>
      <c r="E880" s="116" t="s">
        <v>1097</v>
      </c>
      <c r="F880" s="117"/>
      <c r="G880" s="118" t="n">
        <v>0</v>
      </c>
      <c r="H880" s="117"/>
      <c r="I880" s="119"/>
      <c r="J880" s="119"/>
      <c r="K880" s="120" t="s">
        <v>2989</v>
      </c>
    </row>
    <row r="881" customFormat="false" ht="67.5" hidden="false" customHeight="true" outlineLevel="0" collapsed="false">
      <c r="A881" s="112" t="n">
        <v>880</v>
      </c>
      <c r="B881" s="113" t="n">
        <v>0.7</v>
      </c>
      <c r="C881" s="114" t="s">
        <v>3108</v>
      </c>
      <c r="D881" s="115" t="s">
        <v>1099</v>
      </c>
      <c r="E881" s="116" t="s">
        <v>1100</v>
      </c>
      <c r="F881" s="117"/>
      <c r="G881" s="118" t="n">
        <v>0</v>
      </c>
      <c r="H881" s="117"/>
      <c r="I881" s="119"/>
      <c r="J881" s="119"/>
      <c r="K881" s="120" t="s">
        <v>2989</v>
      </c>
    </row>
    <row r="882" customFormat="false" ht="67.5" hidden="false" customHeight="true" outlineLevel="0" collapsed="false">
      <c r="A882" s="112" t="n">
        <v>881</v>
      </c>
      <c r="B882" s="113" t="n">
        <v>0.7</v>
      </c>
      <c r="C882" s="114" t="s">
        <v>3109</v>
      </c>
      <c r="D882" s="115" t="s">
        <v>1102</v>
      </c>
      <c r="E882" s="116" t="s">
        <v>1103</v>
      </c>
      <c r="F882" s="117"/>
      <c r="G882" s="118" t="n">
        <v>0</v>
      </c>
      <c r="H882" s="117"/>
      <c r="I882" s="119"/>
      <c r="J882" s="119"/>
      <c r="K882" s="120" t="s">
        <v>2989</v>
      </c>
    </row>
    <row r="883" customFormat="false" ht="67.5" hidden="false" customHeight="true" outlineLevel="0" collapsed="false">
      <c r="A883" s="112" t="n">
        <v>882</v>
      </c>
      <c r="B883" s="113" t="n">
        <v>0.7</v>
      </c>
      <c r="C883" s="114" t="s">
        <v>3110</v>
      </c>
      <c r="D883" s="115" t="s">
        <v>1105</v>
      </c>
      <c r="E883" s="116" t="s">
        <v>1106</v>
      </c>
      <c r="F883" s="117"/>
      <c r="G883" s="118" t="n">
        <v>0</v>
      </c>
      <c r="H883" s="117"/>
      <c r="I883" s="119"/>
      <c r="J883" s="119"/>
      <c r="K883" s="120" t="s">
        <v>2989</v>
      </c>
    </row>
    <row r="884" customFormat="false" ht="67.5" hidden="false" customHeight="true" outlineLevel="0" collapsed="false">
      <c r="A884" s="112" t="n">
        <v>883</v>
      </c>
      <c r="B884" s="113" t="n">
        <v>0.7</v>
      </c>
      <c r="C884" s="114" t="s">
        <v>3111</v>
      </c>
      <c r="D884" s="115" t="s">
        <v>1108</v>
      </c>
      <c r="E884" s="116" t="s">
        <v>1109</v>
      </c>
      <c r="F884" s="117"/>
      <c r="G884" s="118" t="n">
        <v>0</v>
      </c>
      <c r="H884" s="117"/>
      <c r="I884" s="119"/>
      <c r="J884" s="119"/>
      <c r="K884" s="120" t="s">
        <v>2989</v>
      </c>
    </row>
    <row r="885" customFormat="false" ht="67.5" hidden="false" customHeight="true" outlineLevel="0" collapsed="false">
      <c r="A885" s="112" t="n">
        <v>884</v>
      </c>
      <c r="B885" s="113" t="n">
        <v>0.7</v>
      </c>
      <c r="C885" s="114" t="s">
        <v>3112</v>
      </c>
      <c r="D885" s="115" t="s">
        <v>1111</v>
      </c>
      <c r="E885" s="116" t="s">
        <v>1112</v>
      </c>
      <c r="F885" s="117"/>
      <c r="G885" s="118" t="n">
        <v>0</v>
      </c>
      <c r="H885" s="117"/>
      <c r="I885" s="119"/>
      <c r="J885" s="119"/>
      <c r="K885" s="120" t="s">
        <v>2989</v>
      </c>
    </row>
    <row r="886" customFormat="false" ht="67.5" hidden="false" customHeight="true" outlineLevel="0" collapsed="false">
      <c r="A886" s="112" t="n">
        <v>885</v>
      </c>
      <c r="B886" s="113" t="n">
        <v>0.7</v>
      </c>
      <c r="C886" s="114" t="s">
        <v>3113</v>
      </c>
      <c r="D886" s="115" t="s">
        <v>1114</v>
      </c>
      <c r="E886" s="116" t="s">
        <v>1115</v>
      </c>
      <c r="F886" s="117"/>
      <c r="G886" s="118" t="n">
        <v>0</v>
      </c>
      <c r="H886" s="117"/>
      <c r="I886" s="119"/>
      <c r="J886" s="119"/>
      <c r="K886" s="120" t="s">
        <v>2989</v>
      </c>
    </row>
    <row r="887" customFormat="false" ht="67.5" hidden="false" customHeight="true" outlineLevel="0" collapsed="false">
      <c r="A887" s="112" t="n">
        <v>886</v>
      </c>
      <c r="B887" s="113" t="n">
        <v>0.8</v>
      </c>
      <c r="C887" s="114" t="s">
        <v>3114</v>
      </c>
      <c r="D887" s="115" t="s">
        <v>1117</v>
      </c>
      <c r="E887" s="116" t="s">
        <v>1118</v>
      </c>
      <c r="F887" s="117"/>
      <c r="G887" s="118" t="n">
        <v>0</v>
      </c>
      <c r="H887" s="117"/>
      <c r="I887" s="119"/>
      <c r="J887" s="119"/>
      <c r="K887" s="120" t="s">
        <v>2989</v>
      </c>
    </row>
    <row r="888" customFormat="false" ht="67.5" hidden="false" customHeight="true" outlineLevel="0" collapsed="false">
      <c r="A888" s="112" t="n">
        <v>887</v>
      </c>
      <c r="B888" s="113" t="n">
        <v>0.8</v>
      </c>
      <c r="C888" s="114" t="s">
        <v>3115</v>
      </c>
      <c r="D888" s="115" t="s">
        <v>1120</v>
      </c>
      <c r="E888" s="116" t="s">
        <v>1121</v>
      </c>
      <c r="F888" s="117"/>
      <c r="G888" s="118" t="n">
        <v>0</v>
      </c>
      <c r="H888" s="117"/>
      <c r="I888" s="119"/>
      <c r="J888" s="119"/>
      <c r="K888" s="120" t="s">
        <v>2989</v>
      </c>
    </row>
    <row r="889" customFormat="false" ht="67.5" hidden="false" customHeight="true" outlineLevel="0" collapsed="false">
      <c r="A889" s="112" t="n">
        <v>888</v>
      </c>
      <c r="B889" s="113" t="n">
        <v>0.8</v>
      </c>
      <c r="C889" s="114" t="s">
        <v>3116</v>
      </c>
      <c r="D889" s="115" t="s">
        <v>1123</v>
      </c>
      <c r="E889" s="116" t="s">
        <v>1124</v>
      </c>
      <c r="F889" s="117"/>
      <c r="G889" s="118" t="n">
        <v>0</v>
      </c>
      <c r="H889" s="117"/>
      <c r="I889" s="119"/>
      <c r="J889" s="119"/>
      <c r="K889" s="120" t="s">
        <v>2989</v>
      </c>
    </row>
    <row r="890" customFormat="false" ht="67.5" hidden="false" customHeight="true" outlineLevel="0" collapsed="false">
      <c r="A890" s="112" t="n">
        <v>889</v>
      </c>
      <c r="B890" s="113" t="n">
        <v>0.8</v>
      </c>
      <c r="C890" s="114" t="s">
        <v>3117</v>
      </c>
      <c r="D890" s="115" t="s">
        <v>1126</v>
      </c>
      <c r="E890" s="116" t="s">
        <v>1127</v>
      </c>
      <c r="F890" s="117"/>
      <c r="G890" s="118" t="n">
        <v>0</v>
      </c>
      <c r="H890" s="117"/>
      <c r="I890" s="119"/>
      <c r="J890" s="119"/>
      <c r="K890" s="120" t="s">
        <v>2989</v>
      </c>
    </row>
    <row r="891" customFormat="false" ht="67.5" hidden="false" customHeight="true" outlineLevel="0" collapsed="false">
      <c r="A891" s="112" t="n">
        <v>890</v>
      </c>
      <c r="B891" s="113" t="n">
        <v>0.8</v>
      </c>
      <c r="C891" s="114" t="s">
        <v>3118</v>
      </c>
      <c r="D891" s="115" t="s">
        <v>1129</v>
      </c>
      <c r="E891" s="116" t="s">
        <v>1130</v>
      </c>
      <c r="F891" s="117"/>
      <c r="G891" s="118" t="n">
        <v>0</v>
      </c>
      <c r="H891" s="117"/>
      <c r="I891" s="119"/>
      <c r="J891" s="119"/>
      <c r="K891" s="120" t="s">
        <v>2989</v>
      </c>
    </row>
    <row r="892" customFormat="false" ht="67.5" hidden="false" customHeight="true" outlineLevel="0" collapsed="false">
      <c r="A892" s="112" t="n">
        <v>891</v>
      </c>
      <c r="B892" s="113" t="n">
        <v>0.8</v>
      </c>
      <c r="C892" s="114" t="s">
        <v>3119</v>
      </c>
      <c r="D892" s="115" t="s">
        <v>1132</v>
      </c>
      <c r="E892" s="116" t="s">
        <v>1133</v>
      </c>
      <c r="F892" s="117"/>
      <c r="G892" s="118" t="n">
        <v>0</v>
      </c>
      <c r="H892" s="117"/>
      <c r="I892" s="119"/>
      <c r="J892" s="119"/>
      <c r="K892" s="120" t="s">
        <v>2989</v>
      </c>
    </row>
    <row r="893" customFormat="false" ht="67.5" hidden="false" customHeight="true" outlineLevel="0" collapsed="false">
      <c r="A893" s="112" t="n">
        <v>892</v>
      </c>
      <c r="B893" s="113" t="n">
        <v>0.8</v>
      </c>
      <c r="C893" s="114" t="s">
        <v>3120</v>
      </c>
      <c r="D893" s="115" t="s">
        <v>1135</v>
      </c>
      <c r="E893" s="116" t="s">
        <v>1136</v>
      </c>
      <c r="F893" s="117"/>
      <c r="G893" s="118" t="n">
        <v>0</v>
      </c>
      <c r="H893" s="117"/>
      <c r="I893" s="119"/>
      <c r="J893" s="119"/>
      <c r="K893" s="120" t="s">
        <v>2989</v>
      </c>
    </row>
    <row r="894" customFormat="false" ht="67.5" hidden="false" customHeight="true" outlineLevel="0" collapsed="false">
      <c r="A894" s="112" t="n">
        <v>893</v>
      </c>
      <c r="B894" s="113" t="n">
        <v>0.8</v>
      </c>
      <c r="C894" s="114" t="s">
        <v>3121</v>
      </c>
      <c r="D894" s="115" t="s">
        <v>1138</v>
      </c>
      <c r="E894" s="116" t="s">
        <v>1139</v>
      </c>
      <c r="F894" s="117"/>
      <c r="G894" s="118" t="n">
        <v>0</v>
      </c>
      <c r="H894" s="117"/>
      <c r="I894" s="119" t="n">
        <v>1</v>
      </c>
      <c r="J894" s="119"/>
      <c r="K894" s="120" t="s">
        <v>2989</v>
      </c>
    </row>
    <row r="895" customFormat="false" ht="67.5" hidden="false" customHeight="true" outlineLevel="0" collapsed="false">
      <c r="A895" s="112" t="n">
        <v>894</v>
      </c>
      <c r="B895" s="113" t="n">
        <v>0.8</v>
      </c>
      <c r="C895" s="114" t="s">
        <v>3122</v>
      </c>
      <c r="D895" s="115" t="s">
        <v>1141</v>
      </c>
      <c r="E895" s="116" t="s">
        <v>1142</v>
      </c>
      <c r="F895" s="117"/>
      <c r="G895" s="118" t="n">
        <v>0</v>
      </c>
      <c r="H895" s="117"/>
      <c r="I895" s="119"/>
      <c r="J895" s="119"/>
      <c r="K895" s="120" t="s">
        <v>2989</v>
      </c>
    </row>
    <row r="896" customFormat="false" ht="67.5" hidden="false" customHeight="true" outlineLevel="0" collapsed="false">
      <c r="A896" s="112" t="n">
        <v>895</v>
      </c>
      <c r="B896" s="113" t="n">
        <v>0.8</v>
      </c>
      <c r="C896" s="114" t="s">
        <v>3123</v>
      </c>
      <c r="D896" s="115" t="s">
        <v>1144</v>
      </c>
      <c r="E896" s="116" t="s">
        <v>1145</v>
      </c>
      <c r="F896" s="117"/>
      <c r="G896" s="118" t="n">
        <v>0</v>
      </c>
      <c r="H896" s="117"/>
      <c r="I896" s="119" t="n">
        <v>1</v>
      </c>
      <c r="J896" s="119"/>
      <c r="K896" s="120" t="s">
        <v>2989</v>
      </c>
    </row>
    <row r="897" customFormat="false" ht="67.5" hidden="false" customHeight="true" outlineLevel="0" collapsed="false">
      <c r="A897" s="112" t="n">
        <v>896</v>
      </c>
      <c r="B897" s="113" t="n">
        <v>0.8</v>
      </c>
      <c r="C897" s="114" t="s">
        <v>3124</v>
      </c>
      <c r="D897" s="115" t="s">
        <v>1147</v>
      </c>
      <c r="E897" s="116" t="s">
        <v>1148</v>
      </c>
      <c r="F897" s="117"/>
      <c r="G897" s="118"/>
      <c r="H897" s="117"/>
      <c r="I897" s="119" t="n">
        <v>1</v>
      </c>
      <c r="J897" s="119"/>
      <c r="K897" s="120" t="s">
        <v>2989</v>
      </c>
    </row>
    <row r="898" customFormat="false" ht="67.5" hidden="false" customHeight="true" outlineLevel="0" collapsed="false">
      <c r="A898" s="112" t="n">
        <v>897</v>
      </c>
      <c r="B898" s="113" t="n">
        <v>0.8</v>
      </c>
      <c r="C898" s="114" t="s">
        <v>3125</v>
      </c>
      <c r="D898" s="115" t="s">
        <v>1150</v>
      </c>
      <c r="E898" s="116" t="s">
        <v>953</v>
      </c>
      <c r="F898" s="117"/>
      <c r="G898" s="118" t="n">
        <v>0</v>
      </c>
      <c r="H898" s="117"/>
      <c r="I898" s="119"/>
      <c r="J898" s="119" t="n">
        <v>1</v>
      </c>
      <c r="K898" s="120" t="s">
        <v>2989</v>
      </c>
    </row>
    <row r="899" customFormat="false" ht="67.5" hidden="false" customHeight="true" outlineLevel="0" collapsed="false">
      <c r="A899" s="112" t="n">
        <v>898</v>
      </c>
      <c r="B899" s="113" t="n">
        <v>0.8</v>
      </c>
      <c r="C899" s="114" t="s">
        <v>3126</v>
      </c>
      <c r="D899" s="115" t="s">
        <v>1152</v>
      </c>
      <c r="E899" s="116" t="s">
        <v>868</v>
      </c>
      <c r="F899" s="117"/>
      <c r="G899" s="118" t="n">
        <v>0</v>
      </c>
      <c r="H899" s="117"/>
      <c r="I899" s="119" t="n">
        <v>1</v>
      </c>
      <c r="J899" s="119" t="n">
        <v>1</v>
      </c>
      <c r="K899" s="120" t="s">
        <v>2989</v>
      </c>
    </row>
    <row r="900" customFormat="false" ht="67.5" hidden="false" customHeight="true" outlineLevel="0" collapsed="false">
      <c r="A900" s="112" t="n">
        <v>899</v>
      </c>
      <c r="B900" s="113" t="n">
        <v>0.8</v>
      </c>
      <c r="C900" s="114" t="s">
        <v>3127</v>
      </c>
      <c r="D900" s="115" t="s">
        <v>1154</v>
      </c>
      <c r="E900" s="116" t="s">
        <v>1155</v>
      </c>
      <c r="F900" s="117"/>
      <c r="G900" s="118" t="n">
        <v>0</v>
      </c>
      <c r="H900" s="117"/>
      <c r="I900" s="119" t="n">
        <v>1</v>
      </c>
      <c r="J900" s="119" t="n">
        <v>1</v>
      </c>
      <c r="K900" s="120" t="s">
        <v>2989</v>
      </c>
    </row>
    <row r="901" customFormat="false" ht="67.5" hidden="false" customHeight="true" outlineLevel="0" collapsed="false">
      <c r="A901" s="112" t="n">
        <v>900</v>
      </c>
      <c r="B901" s="113" t="n">
        <v>0.8</v>
      </c>
      <c r="C901" s="114" t="s">
        <v>3128</v>
      </c>
      <c r="D901" s="115" t="s">
        <v>1157</v>
      </c>
      <c r="E901" s="116" t="s">
        <v>1158</v>
      </c>
      <c r="F901" s="117"/>
      <c r="G901" s="118" t="n">
        <v>0</v>
      </c>
      <c r="H901" s="117"/>
      <c r="I901" s="119"/>
      <c r="J901" s="119" t="n">
        <v>1</v>
      </c>
      <c r="K901" s="120" t="s">
        <v>2989</v>
      </c>
    </row>
    <row r="902" customFormat="false" ht="67.5" hidden="false" customHeight="true" outlineLevel="0" collapsed="false">
      <c r="A902" s="112" t="n">
        <v>901</v>
      </c>
      <c r="B902" s="113" t="n">
        <v>0.8</v>
      </c>
      <c r="C902" s="114" t="s">
        <v>3129</v>
      </c>
      <c r="D902" s="115" t="s">
        <v>1160</v>
      </c>
      <c r="E902" s="116" t="s">
        <v>897</v>
      </c>
      <c r="F902" s="117"/>
      <c r="G902" s="118" t="n">
        <v>0</v>
      </c>
      <c r="H902" s="117"/>
      <c r="I902" s="119"/>
      <c r="J902" s="119" t="n">
        <v>1</v>
      </c>
      <c r="K902" s="120" t="s">
        <v>2989</v>
      </c>
    </row>
    <row r="903" customFormat="false" ht="67.5" hidden="false" customHeight="true" outlineLevel="0" collapsed="false">
      <c r="A903" s="112" t="n">
        <v>902</v>
      </c>
      <c r="B903" s="113" t="n">
        <v>0.8</v>
      </c>
      <c r="C903" s="114" t="s">
        <v>3130</v>
      </c>
      <c r="D903" s="115" t="s">
        <v>1162</v>
      </c>
      <c r="E903" s="116" t="s">
        <v>953</v>
      </c>
      <c r="F903" s="117"/>
      <c r="G903" s="118" t="n">
        <v>0</v>
      </c>
      <c r="H903" s="117"/>
      <c r="I903" s="119"/>
      <c r="J903" s="119" t="n">
        <v>1</v>
      </c>
      <c r="K903" s="120" t="s">
        <v>2989</v>
      </c>
    </row>
    <row r="904" customFormat="false" ht="67.5" hidden="false" customHeight="true" outlineLevel="0" collapsed="false">
      <c r="A904" s="112" t="n">
        <v>903</v>
      </c>
      <c r="B904" s="113" t="n">
        <v>0.8</v>
      </c>
      <c r="C904" s="114" t="s">
        <v>3131</v>
      </c>
      <c r="D904" s="115" t="s">
        <v>1164</v>
      </c>
      <c r="E904" s="116" t="s">
        <v>897</v>
      </c>
      <c r="F904" s="117"/>
      <c r="G904" s="118" t="n">
        <v>0</v>
      </c>
      <c r="H904" s="117"/>
      <c r="I904" s="119"/>
      <c r="J904" s="119" t="n">
        <v>1</v>
      </c>
      <c r="K904" s="120" t="s">
        <v>2989</v>
      </c>
    </row>
    <row r="905" customFormat="false" ht="67.5" hidden="false" customHeight="true" outlineLevel="0" collapsed="false">
      <c r="A905" s="112" t="n">
        <v>904</v>
      </c>
      <c r="B905" s="113" t="n">
        <v>0.8</v>
      </c>
      <c r="C905" s="114" t="s">
        <v>3132</v>
      </c>
      <c r="D905" s="115" t="s">
        <v>1166</v>
      </c>
      <c r="E905" s="116" t="s">
        <v>1167</v>
      </c>
      <c r="F905" s="117"/>
      <c r="G905" s="118" t="n">
        <v>0</v>
      </c>
      <c r="H905" s="117"/>
      <c r="I905" s="119"/>
      <c r="J905" s="119" t="n">
        <v>1</v>
      </c>
      <c r="K905" s="120" t="s">
        <v>2989</v>
      </c>
    </row>
    <row r="906" customFormat="false" ht="67.5" hidden="false" customHeight="true" outlineLevel="0" collapsed="false">
      <c r="A906" s="112" t="n">
        <v>905</v>
      </c>
      <c r="B906" s="113" t="n">
        <v>0.8</v>
      </c>
      <c r="C906" s="114" t="s">
        <v>3133</v>
      </c>
      <c r="D906" s="115" t="s">
        <v>1169</v>
      </c>
      <c r="E906" s="116" t="s">
        <v>1170</v>
      </c>
      <c r="F906" s="117"/>
      <c r="G906" s="118" t="n">
        <v>0</v>
      </c>
      <c r="H906" s="117"/>
      <c r="I906" s="119"/>
      <c r="J906" s="119" t="n">
        <v>1</v>
      </c>
      <c r="K906" s="120" t="s">
        <v>2989</v>
      </c>
    </row>
    <row r="907" customFormat="false" ht="67.5" hidden="false" customHeight="true" outlineLevel="0" collapsed="false">
      <c r="A907" s="112" t="n">
        <v>906</v>
      </c>
      <c r="B907" s="113" t="n">
        <v>0.8</v>
      </c>
      <c r="C907" s="114" t="s">
        <v>3134</v>
      </c>
      <c r="D907" s="115" t="s">
        <v>1172</v>
      </c>
      <c r="E907" s="116" t="s">
        <v>1173</v>
      </c>
      <c r="F907" s="117"/>
      <c r="G907" s="118" t="n">
        <v>0</v>
      </c>
      <c r="H907" s="117"/>
      <c r="I907" s="119"/>
      <c r="J907" s="119" t="n">
        <v>1</v>
      </c>
      <c r="K907" s="120" t="s">
        <v>2989</v>
      </c>
    </row>
    <row r="908" customFormat="false" ht="67.5" hidden="false" customHeight="true" outlineLevel="0" collapsed="false">
      <c r="A908" s="112" t="n">
        <v>907</v>
      </c>
      <c r="B908" s="113" t="n">
        <v>0.8</v>
      </c>
      <c r="C908" s="114" t="s">
        <v>3135</v>
      </c>
      <c r="D908" s="115" t="s">
        <v>1175</v>
      </c>
      <c r="E908" s="116" t="s">
        <v>1176</v>
      </c>
      <c r="F908" s="117"/>
      <c r="G908" s="118" t="n">
        <v>0</v>
      </c>
      <c r="H908" s="117"/>
      <c r="I908" s="119" t="n">
        <v>1</v>
      </c>
      <c r="J908" s="119" t="n">
        <v>1</v>
      </c>
      <c r="K908" s="120" t="s">
        <v>2989</v>
      </c>
    </row>
    <row r="909" customFormat="false" ht="67.5" hidden="false" customHeight="true" outlineLevel="0" collapsed="false">
      <c r="A909" s="112" t="n">
        <v>908</v>
      </c>
      <c r="B909" s="113" t="n">
        <v>0.8</v>
      </c>
      <c r="C909" s="114" t="s">
        <v>3136</v>
      </c>
      <c r="D909" s="115" t="s">
        <v>1178</v>
      </c>
      <c r="E909" s="116" t="s">
        <v>1179</v>
      </c>
      <c r="F909" s="117"/>
      <c r="G909" s="118" t="n">
        <v>0</v>
      </c>
      <c r="H909" s="117"/>
      <c r="I909" s="119" t="n">
        <v>1</v>
      </c>
      <c r="J909" s="119" t="n">
        <v>1</v>
      </c>
      <c r="K909" s="120" t="s">
        <v>2989</v>
      </c>
    </row>
    <row r="910" customFormat="false" ht="67.5" hidden="false" customHeight="true" outlineLevel="0" collapsed="false">
      <c r="A910" s="112" t="n">
        <v>909</v>
      </c>
      <c r="B910" s="113" t="n">
        <v>0.8</v>
      </c>
      <c r="C910" s="114" t="s">
        <v>3137</v>
      </c>
      <c r="D910" s="115" t="s">
        <v>1181</v>
      </c>
      <c r="E910" s="116" t="s">
        <v>1182</v>
      </c>
      <c r="F910" s="117"/>
      <c r="G910" s="118" t="n">
        <v>0</v>
      </c>
      <c r="H910" s="117"/>
      <c r="I910" s="119"/>
      <c r="J910" s="119" t="n">
        <v>1</v>
      </c>
      <c r="K910" s="120" t="s">
        <v>2989</v>
      </c>
    </row>
    <row r="911" customFormat="false" ht="67.5" hidden="false" customHeight="true" outlineLevel="0" collapsed="false">
      <c r="A911" s="112" t="n">
        <v>910</v>
      </c>
      <c r="B911" s="113" t="n">
        <v>0.8</v>
      </c>
      <c r="C911" s="114" t="s">
        <v>3138</v>
      </c>
      <c r="D911" s="115" t="s">
        <v>1184</v>
      </c>
      <c r="E911" s="116" t="s">
        <v>868</v>
      </c>
      <c r="F911" s="117"/>
      <c r="G911" s="118" t="n">
        <v>0</v>
      </c>
      <c r="H911" s="117"/>
      <c r="I911" s="119" t="n">
        <v>1</v>
      </c>
      <c r="J911" s="119" t="n">
        <v>1</v>
      </c>
      <c r="K911" s="120" t="s">
        <v>2989</v>
      </c>
    </row>
    <row r="912" customFormat="false" ht="67.5" hidden="false" customHeight="true" outlineLevel="0" collapsed="false">
      <c r="A912" s="112" t="n">
        <v>911</v>
      </c>
      <c r="B912" s="113" t="n">
        <v>0.8</v>
      </c>
      <c r="C912" s="114" t="s">
        <v>3139</v>
      </c>
      <c r="D912" s="115" t="s">
        <v>1186</v>
      </c>
      <c r="E912" s="116" t="s">
        <v>1187</v>
      </c>
      <c r="F912" s="117"/>
      <c r="G912" s="118" t="n">
        <v>0</v>
      </c>
      <c r="H912" s="117"/>
      <c r="I912" s="119"/>
      <c r="J912" s="119" t="n">
        <v>1</v>
      </c>
      <c r="K912" s="120" t="s">
        <v>2989</v>
      </c>
    </row>
    <row r="913" customFormat="false" ht="67.5" hidden="false" customHeight="true" outlineLevel="0" collapsed="false">
      <c r="A913" s="112" t="n">
        <v>912</v>
      </c>
      <c r="B913" s="113" t="n">
        <v>0.8</v>
      </c>
      <c r="C913" s="114" t="s">
        <v>3140</v>
      </c>
      <c r="D913" s="115" t="s">
        <v>1189</v>
      </c>
      <c r="E913" s="116" t="s">
        <v>1190</v>
      </c>
      <c r="F913" s="117"/>
      <c r="G913" s="118" t="n">
        <v>0</v>
      </c>
      <c r="H913" s="117"/>
      <c r="I913" s="119" t="n">
        <v>1</v>
      </c>
      <c r="J913" s="119"/>
      <c r="K913" s="120" t="s">
        <v>2989</v>
      </c>
    </row>
    <row r="914" customFormat="false" ht="67.5" hidden="false" customHeight="true" outlineLevel="0" collapsed="false">
      <c r="A914" s="112" t="n">
        <v>913</v>
      </c>
      <c r="B914" s="113" t="n">
        <v>0.8</v>
      </c>
      <c r="C914" s="114" t="s">
        <v>3141</v>
      </c>
      <c r="D914" s="115" t="s">
        <v>1192</v>
      </c>
      <c r="E914" s="116" t="s">
        <v>1038</v>
      </c>
      <c r="F914" s="117"/>
      <c r="G914" s="118" t="n">
        <v>0</v>
      </c>
      <c r="H914" s="117"/>
      <c r="I914" s="119"/>
      <c r="J914" s="119"/>
      <c r="K914" s="120" t="s">
        <v>2989</v>
      </c>
    </row>
    <row r="915" customFormat="false" ht="67.5" hidden="false" customHeight="true" outlineLevel="0" collapsed="false">
      <c r="A915" s="112" t="n">
        <v>914</v>
      </c>
      <c r="B915" s="113" t="n">
        <v>0.8</v>
      </c>
      <c r="C915" s="114" t="s">
        <v>3142</v>
      </c>
      <c r="D915" s="115" t="s">
        <v>1194</v>
      </c>
      <c r="E915" s="116" t="s">
        <v>1195</v>
      </c>
      <c r="F915" s="117"/>
      <c r="G915" s="118" t="n">
        <v>0</v>
      </c>
      <c r="H915" s="117"/>
      <c r="I915" s="119"/>
      <c r="J915" s="119" t="n">
        <v>1</v>
      </c>
      <c r="K915" s="120" t="s">
        <v>2989</v>
      </c>
    </row>
    <row r="916" customFormat="false" ht="67.5" hidden="false" customHeight="true" outlineLevel="0" collapsed="false">
      <c r="A916" s="112" t="n">
        <v>915</v>
      </c>
      <c r="B916" s="113" t="n">
        <v>0.8</v>
      </c>
      <c r="C916" s="114" t="s">
        <v>3143</v>
      </c>
      <c r="D916" s="115" t="s">
        <v>1197</v>
      </c>
      <c r="E916" s="116" t="s">
        <v>1198</v>
      </c>
      <c r="F916" s="117"/>
      <c r="G916" s="118" t="n">
        <v>0</v>
      </c>
      <c r="H916" s="117"/>
      <c r="I916" s="119"/>
      <c r="J916" s="119" t="n">
        <v>1</v>
      </c>
      <c r="K916" s="120" t="s">
        <v>2989</v>
      </c>
    </row>
    <row r="917" customFormat="false" ht="67.5" hidden="false" customHeight="true" outlineLevel="0" collapsed="false">
      <c r="A917" s="112" t="n">
        <v>916</v>
      </c>
      <c r="B917" s="113" t="n">
        <v>0.8</v>
      </c>
      <c r="C917" s="114" t="s">
        <v>3144</v>
      </c>
      <c r="D917" s="115" t="s">
        <v>1200</v>
      </c>
      <c r="E917" s="116" t="s">
        <v>1201</v>
      </c>
      <c r="F917" s="117"/>
      <c r="G917" s="118" t="n">
        <v>0</v>
      </c>
      <c r="H917" s="117"/>
      <c r="I917" s="119"/>
      <c r="J917" s="119" t="n">
        <v>1</v>
      </c>
      <c r="K917" s="120" t="s">
        <v>2989</v>
      </c>
    </row>
    <row r="918" customFormat="false" ht="67.5" hidden="false" customHeight="true" outlineLevel="0" collapsed="false">
      <c r="A918" s="112" t="n">
        <v>917</v>
      </c>
      <c r="B918" s="113" t="n">
        <v>0.8</v>
      </c>
      <c r="C918" s="114" t="s">
        <v>3145</v>
      </c>
      <c r="D918" s="115" t="s">
        <v>1203</v>
      </c>
      <c r="E918" s="116" t="s">
        <v>1204</v>
      </c>
      <c r="F918" s="117"/>
      <c r="G918" s="118" t="n">
        <v>0</v>
      </c>
      <c r="H918" s="117"/>
      <c r="I918" s="119"/>
      <c r="J918" s="119" t="n">
        <v>1</v>
      </c>
      <c r="K918" s="120" t="s">
        <v>2989</v>
      </c>
    </row>
    <row r="919" customFormat="false" ht="67.5" hidden="false" customHeight="true" outlineLevel="0" collapsed="false">
      <c r="A919" s="112" t="n">
        <v>918</v>
      </c>
      <c r="B919" s="113" t="n">
        <v>0.8</v>
      </c>
      <c r="C919" s="114" t="s">
        <v>3146</v>
      </c>
      <c r="D919" s="115" t="s">
        <v>1206</v>
      </c>
      <c r="E919" s="116" t="s">
        <v>1207</v>
      </c>
      <c r="F919" s="117"/>
      <c r="G919" s="118" t="n">
        <v>0</v>
      </c>
      <c r="H919" s="117"/>
      <c r="I919" s="119"/>
      <c r="J919" s="119" t="n">
        <v>1</v>
      </c>
      <c r="K919" s="120" t="s">
        <v>2989</v>
      </c>
    </row>
    <row r="920" customFormat="false" ht="67.5" hidden="false" customHeight="true" outlineLevel="0" collapsed="false">
      <c r="A920" s="112" t="n">
        <v>919</v>
      </c>
      <c r="B920" s="113" t="n">
        <v>0.8</v>
      </c>
      <c r="C920" s="114" t="s">
        <v>3147</v>
      </c>
      <c r="D920" s="115" t="s">
        <v>1209</v>
      </c>
      <c r="E920" s="116" t="s">
        <v>1210</v>
      </c>
      <c r="F920" s="117"/>
      <c r="G920" s="118" t="n">
        <v>0</v>
      </c>
      <c r="H920" s="117"/>
      <c r="I920" s="119" t="n">
        <v>1</v>
      </c>
      <c r="J920" s="119" t="n">
        <v>1</v>
      </c>
      <c r="K920" s="120" t="s">
        <v>2989</v>
      </c>
    </row>
    <row r="921" customFormat="false" ht="67.5" hidden="false" customHeight="true" outlineLevel="0" collapsed="false">
      <c r="A921" s="112" t="n">
        <v>920</v>
      </c>
      <c r="B921" s="113" t="n">
        <v>0.8</v>
      </c>
      <c r="C921" s="114" t="s">
        <v>3148</v>
      </c>
      <c r="D921" s="115" t="s">
        <v>1212</v>
      </c>
      <c r="E921" s="116" t="s">
        <v>1213</v>
      </c>
      <c r="F921" s="117"/>
      <c r="G921" s="118" t="n">
        <v>0</v>
      </c>
      <c r="H921" s="117"/>
      <c r="I921" s="119"/>
      <c r="J921" s="119" t="n">
        <v>1</v>
      </c>
      <c r="K921" s="120" t="s">
        <v>2989</v>
      </c>
    </row>
    <row r="922" customFormat="false" ht="67.5" hidden="false" customHeight="true" outlineLevel="0" collapsed="false">
      <c r="A922" s="112" t="n">
        <v>921</v>
      </c>
      <c r="B922" s="113" t="n">
        <v>0.8</v>
      </c>
      <c r="C922" s="114" t="s">
        <v>3149</v>
      </c>
      <c r="D922" s="115" t="s">
        <v>1215</v>
      </c>
      <c r="E922" s="116" t="s">
        <v>1216</v>
      </c>
      <c r="F922" s="117"/>
      <c r="G922" s="118" t="n">
        <v>0</v>
      </c>
      <c r="H922" s="117"/>
      <c r="I922" s="119"/>
      <c r="J922" s="119" t="n">
        <v>1</v>
      </c>
      <c r="K922" s="120" t="s">
        <v>2989</v>
      </c>
    </row>
    <row r="923" customFormat="false" ht="67.5" hidden="false" customHeight="true" outlineLevel="0" collapsed="false">
      <c r="A923" s="112" t="n">
        <v>922</v>
      </c>
      <c r="B923" s="113" t="n">
        <v>0.8</v>
      </c>
      <c r="C923" s="114" t="s">
        <v>3150</v>
      </c>
      <c r="D923" s="115" t="s">
        <v>1218</v>
      </c>
      <c r="E923" s="116" t="s">
        <v>1219</v>
      </c>
      <c r="F923" s="117"/>
      <c r="G923" s="118" t="n">
        <v>0</v>
      </c>
      <c r="H923" s="117"/>
      <c r="I923" s="119"/>
      <c r="J923" s="119" t="n">
        <v>1</v>
      </c>
      <c r="K923" s="120" t="s">
        <v>2989</v>
      </c>
    </row>
    <row r="924" customFormat="false" ht="67.5" hidden="false" customHeight="true" outlineLevel="0" collapsed="false">
      <c r="A924" s="112" t="n">
        <v>923</v>
      </c>
      <c r="B924" s="113" t="n">
        <v>0.8</v>
      </c>
      <c r="C924" s="114" t="s">
        <v>3151</v>
      </c>
      <c r="D924" s="115" t="s">
        <v>1221</v>
      </c>
      <c r="E924" s="116" t="s">
        <v>1222</v>
      </c>
      <c r="F924" s="117"/>
      <c r="G924" s="118" t="n">
        <v>0</v>
      </c>
      <c r="H924" s="117"/>
      <c r="I924" s="119" t="n">
        <v>1</v>
      </c>
      <c r="J924" s="119" t="n">
        <v>1</v>
      </c>
      <c r="K924" s="120" t="s">
        <v>2989</v>
      </c>
    </row>
    <row r="925" customFormat="false" ht="67.5" hidden="false" customHeight="true" outlineLevel="0" collapsed="false">
      <c r="A925" s="112" t="n">
        <v>924</v>
      </c>
      <c r="B925" s="113" t="n">
        <v>0.8</v>
      </c>
      <c r="C925" s="114" t="s">
        <v>3152</v>
      </c>
      <c r="D925" s="115" t="s">
        <v>1224</v>
      </c>
      <c r="E925" s="116" t="s">
        <v>1225</v>
      </c>
      <c r="F925" s="117"/>
      <c r="G925" s="118" t="n">
        <v>0</v>
      </c>
      <c r="H925" s="117"/>
      <c r="I925" s="119" t="n">
        <v>1</v>
      </c>
      <c r="J925" s="119" t="n">
        <v>1</v>
      </c>
      <c r="K925" s="120" t="s">
        <v>2989</v>
      </c>
    </row>
    <row r="926" customFormat="false" ht="67.5" hidden="false" customHeight="true" outlineLevel="0" collapsed="false">
      <c r="A926" s="112" t="n">
        <v>925</v>
      </c>
      <c r="B926" s="113" t="n">
        <v>0.8</v>
      </c>
      <c r="C926" s="114" t="s">
        <v>3153</v>
      </c>
      <c r="D926" s="115" t="s">
        <v>1227</v>
      </c>
      <c r="E926" s="116" t="s">
        <v>1228</v>
      </c>
      <c r="F926" s="117"/>
      <c r="G926" s="118" t="n">
        <v>0</v>
      </c>
      <c r="H926" s="117"/>
      <c r="I926" s="119" t="n">
        <v>1</v>
      </c>
      <c r="J926" s="119" t="n">
        <v>1</v>
      </c>
      <c r="K926" s="120" t="s">
        <v>2989</v>
      </c>
    </row>
    <row r="927" customFormat="false" ht="67.5" hidden="false" customHeight="true" outlineLevel="0" collapsed="false">
      <c r="A927" s="112" t="n">
        <v>926</v>
      </c>
      <c r="B927" s="113" t="n">
        <v>0.8</v>
      </c>
      <c r="C927" s="114" t="s">
        <v>3154</v>
      </c>
      <c r="D927" s="115" t="s">
        <v>1230</v>
      </c>
      <c r="E927" s="116" t="s">
        <v>1228</v>
      </c>
      <c r="F927" s="117"/>
      <c r="G927" s="118" t="n">
        <v>0</v>
      </c>
      <c r="H927" s="117"/>
      <c r="I927" s="119" t="n">
        <v>1</v>
      </c>
      <c r="J927" s="119" t="n">
        <v>1</v>
      </c>
      <c r="K927" s="120" t="s">
        <v>2989</v>
      </c>
    </row>
    <row r="928" customFormat="false" ht="67.5" hidden="false" customHeight="true" outlineLevel="0" collapsed="false">
      <c r="A928" s="112" t="n">
        <v>927</v>
      </c>
      <c r="B928" s="113" t="n">
        <v>0.8</v>
      </c>
      <c r="C928" s="114" t="s">
        <v>3155</v>
      </c>
      <c r="D928" s="115" t="s">
        <v>1232</v>
      </c>
      <c r="E928" s="116" t="s">
        <v>1233</v>
      </c>
      <c r="F928" s="117"/>
      <c r="G928" s="118" t="n">
        <v>0</v>
      </c>
      <c r="H928" s="117"/>
      <c r="I928" s="119"/>
      <c r="J928" s="119" t="n">
        <v>1</v>
      </c>
      <c r="K928" s="120" t="s">
        <v>2989</v>
      </c>
    </row>
    <row r="929" customFormat="false" ht="67.5" hidden="false" customHeight="true" outlineLevel="0" collapsed="false">
      <c r="A929" s="112" t="n">
        <v>928</v>
      </c>
      <c r="B929" s="113" t="n">
        <v>0.8</v>
      </c>
      <c r="C929" s="114" t="s">
        <v>3156</v>
      </c>
      <c r="D929" s="115" t="s">
        <v>1235</v>
      </c>
      <c r="E929" s="116" t="s">
        <v>1236</v>
      </c>
      <c r="F929" s="117"/>
      <c r="G929" s="118" t="n">
        <v>0</v>
      </c>
      <c r="H929" s="117"/>
      <c r="I929" s="119"/>
      <c r="J929" s="119" t="n">
        <v>1</v>
      </c>
      <c r="K929" s="120" t="s">
        <v>2989</v>
      </c>
    </row>
    <row r="930" customFormat="false" ht="67.5" hidden="false" customHeight="true" outlineLevel="0" collapsed="false">
      <c r="A930" s="112" t="n">
        <v>929</v>
      </c>
      <c r="B930" s="113" t="n">
        <v>0.8</v>
      </c>
      <c r="C930" s="114" t="s">
        <v>3157</v>
      </c>
      <c r="D930" s="115" t="s">
        <v>1238</v>
      </c>
      <c r="E930" s="116" t="s">
        <v>1239</v>
      </c>
      <c r="F930" s="117"/>
      <c r="G930" s="118" t="n">
        <v>0</v>
      </c>
      <c r="H930" s="117"/>
      <c r="I930" s="119" t="n">
        <v>1</v>
      </c>
      <c r="J930" s="119" t="n">
        <v>1</v>
      </c>
      <c r="K930" s="120" t="s">
        <v>2989</v>
      </c>
    </row>
    <row r="931" customFormat="false" ht="67.5" hidden="false" customHeight="true" outlineLevel="0" collapsed="false">
      <c r="A931" s="112" t="n">
        <v>930</v>
      </c>
      <c r="B931" s="113" t="n">
        <v>0.8</v>
      </c>
      <c r="C931" s="114" t="s">
        <v>3158</v>
      </c>
      <c r="D931" s="115" t="s">
        <v>1241</v>
      </c>
      <c r="E931" s="116" t="s">
        <v>1242</v>
      </c>
      <c r="F931" s="117"/>
      <c r="G931" s="118" t="n">
        <v>0</v>
      </c>
      <c r="H931" s="117"/>
      <c r="I931" s="119"/>
      <c r="J931" s="119" t="n">
        <v>1</v>
      </c>
      <c r="K931" s="120" t="s">
        <v>2989</v>
      </c>
    </row>
    <row r="932" customFormat="false" ht="67.5" hidden="false" customHeight="true" outlineLevel="0" collapsed="false">
      <c r="A932" s="112" t="n">
        <v>931</v>
      </c>
      <c r="B932" s="113" t="n">
        <v>0.8</v>
      </c>
      <c r="C932" s="114" t="s">
        <v>3159</v>
      </c>
      <c r="D932" s="115" t="s">
        <v>1244</v>
      </c>
      <c r="E932" s="116" t="s">
        <v>1245</v>
      </c>
      <c r="F932" s="117"/>
      <c r="G932" s="118" t="n">
        <v>0</v>
      </c>
      <c r="H932" s="117"/>
      <c r="I932" s="119" t="n">
        <v>1</v>
      </c>
      <c r="J932" s="119" t="n">
        <v>1</v>
      </c>
      <c r="K932" s="120" t="s">
        <v>2989</v>
      </c>
    </row>
    <row r="933" customFormat="false" ht="67.5" hidden="false" customHeight="true" outlineLevel="0" collapsed="false">
      <c r="A933" s="112" t="n">
        <v>932</v>
      </c>
      <c r="B933" s="113" t="n">
        <v>0.8</v>
      </c>
      <c r="C933" s="114" t="s">
        <v>3160</v>
      </c>
      <c r="D933" s="115" t="s">
        <v>1247</v>
      </c>
      <c r="E933" s="116" t="s">
        <v>1248</v>
      </c>
      <c r="F933" s="117"/>
      <c r="G933" s="118" t="n">
        <v>0</v>
      </c>
      <c r="H933" s="117"/>
      <c r="I933" s="119" t="n">
        <v>1</v>
      </c>
      <c r="J933" s="119" t="n">
        <v>1</v>
      </c>
      <c r="K933" s="120" t="s">
        <v>2989</v>
      </c>
    </row>
    <row r="934" customFormat="false" ht="67.5" hidden="false" customHeight="true" outlineLevel="0" collapsed="false">
      <c r="A934" s="112" t="n">
        <v>933</v>
      </c>
      <c r="B934" s="113" t="n">
        <v>0.8</v>
      </c>
      <c r="C934" s="114" t="s">
        <v>3161</v>
      </c>
      <c r="D934" s="115" t="s">
        <v>1250</v>
      </c>
      <c r="E934" s="116" t="s">
        <v>1251</v>
      </c>
      <c r="F934" s="117"/>
      <c r="G934" s="118" t="n">
        <v>0</v>
      </c>
      <c r="H934" s="117"/>
      <c r="I934" s="119" t="n">
        <v>1</v>
      </c>
      <c r="J934" s="119" t="n">
        <v>1</v>
      </c>
      <c r="K934" s="120" t="s">
        <v>2989</v>
      </c>
    </row>
    <row r="935" customFormat="false" ht="67.5" hidden="false" customHeight="true" outlineLevel="0" collapsed="false">
      <c r="A935" s="112" t="n">
        <v>934</v>
      </c>
      <c r="B935" s="113" t="n">
        <v>0.8</v>
      </c>
      <c r="C935" s="114" t="s">
        <v>3162</v>
      </c>
      <c r="D935" s="115" t="s">
        <v>1253</v>
      </c>
      <c r="E935" s="116" t="s">
        <v>1254</v>
      </c>
      <c r="F935" s="117"/>
      <c r="G935" s="118" t="n">
        <v>0</v>
      </c>
      <c r="H935" s="117"/>
      <c r="I935" s="119" t="n">
        <v>1</v>
      </c>
      <c r="J935" s="119" t="n">
        <v>1</v>
      </c>
      <c r="K935" s="120" t="s">
        <v>2989</v>
      </c>
    </row>
    <row r="936" customFormat="false" ht="67.5" hidden="false" customHeight="true" outlineLevel="0" collapsed="false">
      <c r="A936" s="112" t="n">
        <v>935</v>
      </c>
      <c r="B936" s="113" t="n">
        <v>0.8</v>
      </c>
      <c r="C936" s="114" t="s">
        <v>3163</v>
      </c>
      <c r="D936" s="115" t="s">
        <v>1256</v>
      </c>
      <c r="E936" s="116" t="s">
        <v>1257</v>
      </c>
      <c r="F936" s="117"/>
      <c r="G936" s="118" t="n">
        <v>0</v>
      </c>
      <c r="H936" s="117"/>
      <c r="I936" s="119" t="n">
        <v>1</v>
      </c>
      <c r="J936" s="119" t="n">
        <v>1</v>
      </c>
      <c r="K936" s="120" t="s">
        <v>2989</v>
      </c>
    </row>
    <row r="937" customFormat="false" ht="67.5" hidden="false" customHeight="true" outlineLevel="0" collapsed="false">
      <c r="A937" s="112" t="n">
        <v>936</v>
      </c>
      <c r="B937" s="113" t="n">
        <v>0.8</v>
      </c>
      <c r="C937" s="114" t="s">
        <v>3164</v>
      </c>
      <c r="D937" s="115" t="s">
        <v>1259</v>
      </c>
      <c r="E937" s="116" t="s">
        <v>1260</v>
      </c>
      <c r="F937" s="117"/>
      <c r="G937" s="118" t="n">
        <v>0</v>
      </c>
      <c r="H937" s="117"/>
      <c r="I937" s="119"/>
      <c r="J937" s="119" t="n">
        <v>1</v>
      </c>
      <c r="K937" s="120" t="s">
        <v>2989</v>
      </c>
    </row>
    <row r="938" customFormat="false" ht="67.5" hidden="false" customHeight="true" outlineLevel="0" collapsed="false">
      <c r="A938" s="112" t="n">
        <v>937</v>
      </c>
      <c r="B938" s="113" t="n">
        <v>0.8</v>
      </c>
      <c r="C938" s="114" t="s">
        <v>3165</v>
      </c>
      <c r="D938" s="115" t="s">
        <v>1262</v>
      </c>
      <c r="E938" s="116" t="s">
        <v>1263</v>
      </c>
      <c r="F938" s="117"/>
      <c r="G938" s="118" t="n">
        <v>0</v>
      </c>
      <c r="H938" s="117"/>
      <c r="I938" s="119"/>
      <c r="J938" s="119" t="n">
        <v>1</v>
      </c>
      <c r="K938" s="120" t="s">
        <v>2989</v>
      </c>
    </row>
    <row r="939" customFormat="false" ht="67.5" hidden="false" customHeight="true" outlineLevel="0" collapsed="false">
      <c r="A939" s="112" t="n">
        <v>938</v>
      </c>
      <c r="B939" s="113" t="n">
        <v>0.8</v>
      </c>
      <c r="C939" s="114" t="s">
        <v>3166</v>
      </c>
      <c r="D939" s="115" t="s">
        <v>1265</v>
      </c>
      <c r="E939" s="116" t="s">
        <v>1266</v>
      </c>
      <c r="F939" s="117"/>
      <c r="G939" s="118" t="n">
        <v>0.1</v>
      </c>
      <c r="H939" s="117" t="s">
        <v>1267</v>
      </c>
      <c r="I939" s="119" t="n">
        <v>1</v>
      </c>
      <c r="J939" s="119"/>
      <c r="K939" s="120" t="s">
        <v>2989</v>
      </c>
    </row>
    <row r="940" customFormat="false" ht="67.5" hidden="false" customHeight="true" outlineLevel="0" collapsed="false">
      <c r="A940" s="112" t="n">
        <v>939</v>
      </c>
      <c r="B940" s="113" t="n">
        <v>0.9</v>
      </c>
      <c r="C940" s="114" t="s">
        <v>3167</v>
      </c>
      <c r="D940" s="115" t="s">
        <v>1269</v>
      </c>
      <c r="E940" s="116" t="s">
        <v>1270</v>
      </c>
      <c r="F940" s="117"/>
      <c r="G940" s="118"/>
      <c r="H940" s="117"/>
      <c r="I940" s="119" t="n">
        <v>1</v>
      </c>
      <c r="J940" s="119"/>
      <c r="K940" s="120" t="s">
        <v>2989</v>
      </c>
    </row>
    <row r="941" customFormat="false" ht="67.5" hidden="false" customHeight="true" outlineLevel="0" collapsed="false">
      <c r="A941" s="112" t="n">
        <v>940</v>
      </c>
      <c r="B941" s="113" t="n">
        <v>0.8</v>
      </c>
      <c r="C941" s="114" t="s">
        <v>3168</v>
      </c>
      <c r="D941" s="115" t="s">
        <v>1272</v>
      </c>
      <c r="E941" s="116" t="s">
        <v>1273</v>
      </c>
      <c r="F941" s="117"/>
      <c r="G941" s="118" t="n">
        <v>0</v>
      </c>
      <c r="H941" s="117"/>
      <c r="I941" s="119" t="n">
        <v>1</v>
      </c>
      <c r="J941" s="119"/>
      <c r="K941" s="120" t="s">
        <v>2989</v>
      </c>
    </row>
    <row r="942" customFormat="false" ht="67.5" hidden="false" customHeight="true" outlineLevel="0" collapsed="false">
      <c r="A942" s="112" t="n">
        <v>941</v>
      </c>
      <c r="B942" s="113" t="n">
        <v>0.8</v>
      </c>
      <c r="C942" s="114" t="s">
        <v>3169</v>
      </c>
      <c r="D942" s="115" t="s">
        <v>1275</v>
      </c>
      <c r="E942" s="116" t="s">
        <v>1276</v>
      </c>
      <c r="F942" s="117"/>
      <c r="G942" s="118" t="n">
        <v>0</v>
      </c>
      <c r="H942" s="117"/>
      <c r="I942" s="119"/>
      <c r="J942" s="119"/>
      <c r="K942" s="120" t="s">
        <v>2989</v>
      </c>
    </row>
    <row r="943" customFormat="false" ht="67.5" hidden="false" customHeight="true" outlineLevel="0" collapsed="false">
      <c r="A943" s="112" t="n">
        <v>942</v>
      </c>
      <c r="B943" s="113" t="n">
        <v>0.8</v>
      </c>
      <c r="C943" s="114" t="s">
        <v>3170</v>
      </c>
      <c r="D943" s="115" t="s">
        <v>1278</v>
      </c>
      <c r="E943" s="116" t="s">
        <v>1279</v>
      </c>
      <c r="F943" s="117"/>
      <c r="G943" s="118" t="n">
        <v>0</v>
      </c>
      <c r="H943" s="117"/>
      <c r="I943" s="119"/>
      <c r="J943" s="119"/>
      <c r="K943" s="120" t="s">
        <v>2989</v>
      </c>
    </row>
    <row r="944" customFormat="false" ht="67.5" hidden="false" customHeight="true" outlineLevel="0" collapsed="false">
      <c r="A944" s="112" t="n">
        <v>943</v>
      </c>
      <c r="B944" s="113" t="n">
        <v>0.8</v>
      </c>
      <c r="C944" s="114" t="s">
        <v>3171</v>
      </c>
      <c r="D944" s="115" t="s">
        <v>1281</v>
      </c>
      <c r="E944" s="116" t="s">
        <v>1282</v>
      </c>
      <c r="F944" s="117"/>
      <c r="G944" s="118" t="n">
        <v>0</v>
      </c>
      <c r="H944" s="117"/>
      <c r="I944" s="119"/>
      <c r="J944" s="119"/>
      <c r="K944" s="120" t="s">
        <v>2989</v>
      </c>
    </row>
    <row r="945" customFormat="false" ht="67.5" hidden="false" customHeight="true" outlineLevel="0" collapsed="false">
      <c r="A945" s="112" t="n">
        <v>944</v>
      </c>
      <c r="B945" s="113" t="n">
        <v>0.8</v>
      </c>
      <c r="C945" s="114" t="s">
        <v>3172</v>
      </c>
      <c r="D945" s="115" t="s">
        <v>1284</v>
      </c>
      <c r="E945" s="116" t="s">
        <v>1285</v>
      </c>
      <c r="F945" s="117"/>
      <c r="G945" s="118" t="n">
        <v>0</v>
      </c>
      <c r="H945" s="117"/>
      <c r="I945" s="119"/>
      <c r="J945" s="119"/>
      <c r="K945" s="120" t="s">
        <v>2989</v>
      </c>
    </row>
    <row r="946" customFormat="false" ht="67.5" hidden="false" customHeight="true" outlineLevel="0" collapsed="false">
      <c r="A946" s="112" t="n">
        <v>945</v>
      </c>
      <c r="B946" s="113" t="n">
        <v>0.8</v>
      </c>
      <c r="C946" s="114" t="s">
        <v>3173</v>
      </c>
      <c r="D946" s="115" t="s">
        <v>1287</v>
      </c>
      <c r="E946" s="116" t="s">
        <v>1288</v>
      </c>
      <c r="F946" s="117"/>
      <c r="G946" s="118" t="n">
        <v>0</v>
      </c>
      <c r="H946" s="117"/>
      <c r="I946" s="119"/>
      <c r="J946" s="119"/>
      <c r="K946" s="120" t="s">
        <v>2989</v>
      </c>
    </row>
    <row r="947" customFormat="false" ht="67.5" hidden="false" customHeight="true" outlineLevel="0" collapsed="false">
      <c r="A947" s="112" t="n">
        <v>946</v>
      </c>
      <c r="B947" s="113" t="n">
        <v>0.8</v>
      </c>
      <c r="C947" s="114" t="s">
        <v>3174</v>
      </c>
      <c r="D947" s="115" t="s">
        <v>1290</v>
      </c>
      <c r="E947" s="116" t="s">
        <v>1291</v>
      </c>
      <c r="F947" s="117"/>
      <c r="G947" s="118" t="n">
        <v>0</v>
      </c>
      <c r="H947" s="117"/>
      <c r="I947" s="119"/>
      <c r="J947" s="119"/>
      <c r="K947" s="120" t="s">
        <v>2989</v>
      </c>
    </row>
    <row r="948" customFormat="false" ht="67.5" hidden="false" customHeight="true" outlineLevel="0" collapsed="false">
      <c r="A948" s="112" t="n">
        <v>947</v>
      </c>
      <c r="B948" s="113" t="n">
        <v>0.9</v>
      </c>
      <c r="C948" s="114" t="s">
        <v>3175</v>
      </c>
      <c r="D948" s="115" t="s">
        <v>1293</v>
      </c>
      <c r="E948" s="116" t="s">
        <v>1294</v>
      </c>
      <c r="F948" s="117"/>
      <c r="G948" s="118" t="n">
        <v>0</v>
      </c>
      <c r="H948" s="117"/>
      <c r="I948" s="119"/>
      <c r="J948" s="119" t="n">
        <v>1</v>
      </c>
      <c r="K948" s="120" t="s">
        <v>2989</v>
      </c>
    </row>
    <row r="949" customFormat="false" ht="67.5" hidden="false" customHeight="true" outlineLevel="0" collapsed="false">
      <c r="A949" s="112" t="n">
        <v>948</v>
      </c>
      <c r="B949" s="113" t="n">
        <v>0.9</v>
      </c>
      <c r="C949" s="114" t="s">
        <v>3176</v>
      </c>
      <c r="D949" s="115" t="s">
        <v>1296</v>
      </c>
      <c r="E949" s="116" t="s">
        <v>1297</v>
      </c>
      <c r="F949" s="117"/>
      <c r="G949" s="118" t="n">
        <v>0</v>
      </c>
      <c r="H949" s="117"/>
      <c r="I949" s="119"/>
      <c r="J949" s="119"/>
      <c r="K949" s="120" t="s">
        <v>2989</v>
      </c>
    </row>
    <row r="950" customFormat="false" ht="67.5" hidden="false" customHeight="true" outlineLevel="0" collapsed="false">
      <c r="A950" s="112" t="n">
        <v>949</v>
      </c>
      <c r="B950" s="113" t="n">
        <v>0.9</v>
      </c>
      <c r="C950" s="114" t="s">
        <v>3177</v>
      </c>
      <c r="D950" s="115" t="s">
        <v>1299</v>
      </c>
      <c r="E950" s="116" t="s">
        <v>1300</v>
      </c>
      <c r="F950" s="117"/>
      <c r="G950" s="118" t="n">
        <v>0</v>
      </c>
      <c r="H950" s="117"/>
      <c r="I950" s="119"/>
      <c r="J950" s="119"/>
      <c r="K950" s="120" t="s">
        <v>2989</v>
      </c>
    </row>
    <row r="951" customFormat="false" ht="67.5" hidden="false" customHeight="true" outlineLevel="0" collapsed="false">
      <c r="A951" s="112" t="n">
        <v>950</v>
      </c>
      <c r="B951" s="113" t="n">
        <v>0.9</v>
      </c>
      <c r="C951" s="114" t="s">
        <v>3178</v>
      </c>
      <c r="D951" s="115" t="s">
        <v>1302</v>
      </c>
      <c r="E951" s="116" t="s">
        <v>1303</v>
      </c>
      <c r="F951" s="117"/>
      <c r="G951" s="118" t="n">
        <v>0</v>
      </c>
      <c r="H951" s="117"/>
      <c r="I951" s="119"/>
      <c r="J951" s="119" t="n">
        <v>1</v>
      </c>
      <c r="K951" s="120" t="s">
        <v>2989</v>
      </c>
    </row>
    <row r="952" customFormat="false" ht="67.5" hidden="false" customHeight="true" outlineLevel="0" collapsed="false">
      <c r="A952" s="112" t="n">
        <v>951</v>
      </c>
      <c r="B952" s="113" t="n">
        <v>0.9</v>
      </c>
      <c r="C952" s="114" t="s">
        <v>3179</v>
      </c>
      <c r="D952" s="115" t="s">
        <v>1305</v>
      </c>
      <c r="E952" s="116" t="s">
        <v>1306</v>
      </c>
      <c r="F952" s="117"/>
      <c r="G952" s="118" t="n">
        <v>0</v>
      </c>
      <c r="H952" s="117"/>
      <c r="I952" s="119" t="n">
        <v>1</v>
      </c>
      <c r="J952" s="119" t="n">
        <v>1</v>
      </c>
      <c r="K952" s="120" t="s">
        <v>2989</v>
      </c>
    </row>
    <row r="953" customFormat="false" ht="67.5" hidden="false" customHeight="true" outlineLevel="0" collapsed="false">
      <c r="A953" s="112" t="n">
        <v>952</v>
      </c>
      <c r="B953" s="113" t="n">
        <v>0.9</v>
      </c>
      <c r="C953" s="114" t="s">
        <v>3180</v>
      </c>
      <c r="D953" s="115" t="s">
        <v>1308</v>
      </c>
      <c r="E953" s="116" t="s">
        <v>1309</v>
      </c>
      <c r="F953" s="117"/>
      <c r="G953" s="118" t="n">
        <v>0</v>
      </c>
      <c r="H953" s="117"/>
      <c r="I953" s="119"/>
      <c r="J953" s="119" t="n">
        <v>1</v>
      </c>
      <c r="K953" s="120" t="s">
        <v>2989</v>
      </c>
    </row>
    <row r="954" customFormat="false" ht="67.5" hidden="false" customHeight="true" outlineLevel="0" collapsed="false">
      <c r="A954" s="112" t="n">
        <v>953</v>
      </c>
      <c r="B954" s="113" t="n">
        <v>0.9</v>
      </c>
      <c r="C954" s="114" t="s">
        <v>3181</v>
      </c>
      <c r="D954" s="115" t="s">
        <v>1311</v>
      </c>
      <c r="E954" s="116" t="s">
        <v>1312</v>
      </c>
      <c r="F954" s="117"/>
      <c r="G954" s="118" t="n">
        <v>0</v>
      </c>
      <c r="H954" s="117"/>
      <c r="I954" s="119" t="n">
        <v>1</v>
      </c>
      <c r="J954" s="119" t="n">
        <v>1</v>
      </c>
      <c r="K954" s="120" t="s">
        <v>2989</v>
      </c>
    </row>
    <row r="955" customFormat="false" ht="67.5" hidden="false" customHeight="true" outlineLevel="0" collapsed="false">
      <c r="A955" s="112" t="n">
        <v>954</v>
      </c>
      <c r="B955" s="113" t="n">
        <v>0.9</v>
      </c>
      <c r="C955" s="114" t="s">
        <v>3182</v>
      </c>
      <c r="D955" s="115" t="s">
        <v>1314</v>
      </c>
      <c r="E955" s="116" t="s">
        <v>1315</v>
      </c>
      <c r="F955" s="117" t="n">
        <v>1</v>
      </c>
      <c r="G955" s="118" t="n">
        <v>0</v>
      </c>
      <c r="H955" s="117"/>
      <c r="I955" s="119" t="n">
        <v>1</v>
      </c>
      <c r="J955" s="119" t="n">
        <v>1</v>
      </c>
      <c r="K955" s="120" t="s">
        <v>2989</v>
      </c>
    </row>
    <row r="956" customFormat="false" ht="67.5" hidden="false" customHeight="true" outlineLevel="0" collapsed="false">
      <c r="A956" s="112" t="n">
        <v>955</v>
      </c>
      <c r="B956" s="113" t="n">
        <v>0.9</v>
      </c>
      <c r="C956" s="114" t="s">
        <v>3183</v>
      </c>
      <c r="D956" s="115" t="s">
        <v>1317</v>
      </c>
      <c r="E956" s="116" t="s">
        <v>1318</v>
      </c>
      <c r="F956" s="117"/>
      <c r="G956" s="118" t="n">
        <v>0</v>
      </c>
      <c r="H956" s="117"/>
      <c r="I956" s="119" t="n">
        <v>1</v>
      </c>
      <c r="J956" s="119" t="n">
        <v>1</v>
      </c>
      <c r="K956" s="120" t="s">
        <v>2989</v>
      </c>
    </row>
    <row r="957" customFormat="false" ht="67.5" hidden="false" customHeight="true" outlineLevel="0" collapsed="false">
      <c r="A957" s="112" t="n">
        <v>956</v>
      </c>
      <c r="B957" s="113" t="n">
        <v>0.9</v>
      </c>
      <c r="C957" s="114" t="s">
        <v>3184</v>
      </c>
      <c r="D957" s="115" t="s">
        <v>1320</v>
      </c>
      <c r="E957" s="116" t="s">
        <v>1321</v>
      </c>
      <c r="F957" s="117"/>
      <c r="G957" s="118" t="n">
        <v>0</v>
      </c>
      <c r="H957" s="117"/>
      <c r="I957" s="119"/>
      <c r="J957" s="119" t="n">
        <v>1</v>
      </c>
      <c r="K957" s="120" t="s">
        <v>2989</v>
      </c>
    </row>
    <row r="958" customFormat="false" ht="67.5" hidden="false" customHeight="true" outlineLevel="0" collapsed="false">
      <c r="A958" s="112" t="n">
        <v>957</v>
      </c>
      <c r="B958" s="113" t="n">
        <v>0.9</v>
      </c>
      <c r="C958" s="114" t="s">
        <v>3185</v>
      </c>
      <c r="D958" s="115" t="s">
        <v>1323</v>
      </c>
      <c r="E958" s="116" t="s">
        <v>1324</v>
      </c>
      <c r="F958" s="117"/>
      <c r="G958" s="118" t="n">
        <v>0</v>
      </c>
      <c r="H958" s="117"/>
      <c r="I958" s="119" t="n">
        <v>1</v>
      </c>
      <c r="J958" s="119" t="n">
        <v>1</v>
      </c>
      <c r="K958" s="120" t="s">
        <v>2989</v>
      </c>
    </row>
    <row r="959" customFormat="false" ht="67.5" hidden="false" customHeight="true" outlineLevel="0" collapsed="false">
      <c r="A959" s="112" t="n">
        <v>958</v>
      </c>
      <c r="B959" s="113" t="n">
        <v>0.9</v>
      </c>
      <c r="C959" s="114" t="s">
        <v>3186</v>
      </c>
      <c r="D959" s="115" t="s">
        <v>1326</v>
      </c>
      <c r="E959" s="116" t="s">
        <v>1327</v>
      </c>
      <c r="F959" s="117"/>
      <c r="G959" s="118" t="n">
        <v>0</v>
      </c>
      <c r="H959" s="117"/>
      <c r="I959" s="119"/>
      <c r="J959" s="119"/>
      <c r="K959" s="120" t="s">
        <v>2989</v>
      </c>
    </row>
    <row r="960" customFormat="false" ht="67.5" hidden="false" customHeight="true" outlineLevel="0" collapsed="false">
      <c r="A960" s="112" t="n">
        <v>959</v>
      </c>
      <c r="B960" s="113" t="n">
        <v>0.9</v>
      </c>
      <c r="C960" s="114" t="s">
        <v>3187</v>
      </c>
      <c r="D960" s="115" t="s">
        <v>1329</v>
      </c>
      <c r="E960" s="116" t="s">
        <v>1330</v>
      </c>
      <c r="F960" s="117"/>
      <c r="G960" s="118" t="n">
        <v>0</v>
      </c>
      <c r="H960" s="117"/>
      <c r="I960" s="119"/>
      <c r="J960" s="119" t="n">
        <v>1</v>
      </c>
      <c r="K960" s="120" t="s">
        <v>2989</v>
      </c>
    </row>
    <row r="961" customFormat="false" ht="67.5" hidden="false" customHeight="true" outlineLevel="0" collapsed="false">
      <c r="A961" s="112" t="n">
        <v>960</v>
      </c>
      <c r="B961" s="113" t="n">
        <v>0.9</v>
      </c>
      <c r="C961" s="114" t="s">
        <v>3188</v>
      </c>
      <c r="D961" s="115" t="s">
        <v>1332</v>
      </c>
      <c r="E961" s="116" t="s">
        <v>997</v>
      </c>
      <c r="F961" s="117"/>
      <c r="G961" s="118" t="n">
        <v>0</v>
      </c>
      <c r="H961" s="117"/>
      <c r="I961" s="119"/>
      <c r="J961" s="119" t="n">
        <v>1</v>
      </c>
      <c r="K961" s="120" t="s">
        <v>2989</v>
      </c>
    </row>
    <row r="962" customFormat="false" ht="67.5" hidden="false" customHeight="true" outlineLevel="0" collapsed="false">
      <c r="A962" s="112" t="n">
        <v>961</v>
      </c>
      <c r="B962" s="113" t="n">
        <v>0.9</v>
      </c>
      <c r="C962" s="114" t="s">
        <v>3189</v>
      </c>
      <c r="D962" s="115" t="s">
        <v>1334</v>
      </c>
      <c r="E962" s="116" t="s">
        <v>1335</v>
      </c>
      <c r="F962" s="117"/>
      <c r="G962" s="118" t="n">
        <v>0</v>
      </c>
      <c r="H962" s="117"/>
      <c r="I962" s="119" t="n">
        <v>1</v>
      </c>
      <c r="J962" s="119" t="n">
        <v>1</v>
      </c>
      <c r="K962" s="120" t="s">
        <v>2989</v>
      </c>
    </row>
    <row r="963" customFormat="false" ht="67.5" hidden="false" customHeight="true" outlineLevel="0" collapsed="false">
      <c r="A963" s="112" t="n">
        <v>962</v>
      </c>
      <c r="B963" s="113" t="n">
        <v>0.9</v>
      </c>
      <c r="C963" s="114" t="s">
        <v>3190</v>
      </c>
      <c r="D963" s="115" t="s">
        <v>1337</v>
      </c>
      <c r="E963" s="116" t="s">
        <v>1338</v>
      </c>
      <c r="F963" s="117"/>
      <c r="G963" s="118" t="n">
        <v>0</v>
      </c>
      <c r="H963" s="117"/>
      <c r="I963" s="119"/>
      <c r="J963" s="119"/>
      <c r="K963" s="120" t="s">
        <v>2989</v>
      </c>
    </row>
    <row r="964" customFormat="false" ht="67.5" hidden="false" customHeight="true" outlineLevel="0" collapsed="false">
      <c r="A964" s="112" t="n">
        <v>963</v>
      </c>
      <c r="B964" s="113" t="n">
        <v>0.9</v>
      </c>
      <c r="C964" s="114" t="s">
        <v>3191</v>
      </c>
      <c r="D964" s="115" t="s">
        <v>1340</v>
      </c>
      <c r="E964" s="116" t="s">
        <v>1341</v>
      </c>
      <c r="F964" s="117"/>
      <c r="G964" s="118" t="n">
        <v>0</v>
      </c>
      <c r="H964" s="117"/>
      <c r="I964" s="119"/>
      <c r="J964" s="119" t="n">
        <v>1</v>
      </c>
      <c r="K964" s="120" t="s">
        <v>2989</v>
      </c>
    </row>
    <row r="965" customFormat="false" ht="67.5" hidden="false" customHeight="true" outlineLevel="0" collapsed="false">
      <c r="A965" s="112" t="n">
        <v>964</v>
      </c>
      <c r="B965" s="113" t="n">
        <v>0.9</v>
      </c>
      <c r="C965" s="114" t="s">
        <v>3192</v>
      </c>
      <c r="D965" s="115" t="s">
        <v>1343</v>
      </c>
      <c r="E965" s="116" t="s">
        <v>1344</v>
      </c>
      <c r="F965" s="117"/>
      <c r="G965" s="118" t="n">
        <v>0</v>
      </c>
      <c r="H965" s="117"/>
      <c r="I965" s="119"/>
      <c r="J965" s="119" t="n">
        <v>1</v>
      </c>
      <c r="K965" s="120" t="s">
        <v>2989</v>
      </c>
    </row>
    <row r="966" customFormat="false" ht="67.5" hidden="false" customHeight="true" outlineLevel="0" collapsed="false">
      <c r="A966" s="112" t="n">
        <v>965</v>
      </c>
      <c r="B966" s="113" t="n">
        <v>0.9</v>
      </c>
      <c r="C966" s="114" t="s">
        <v>3193</v>
      </c>
      <c r="D966" s="115" t="s">
        <v>1346</v>
      </c>
      <c r="E966" s="116" t="s">
        <v>1347</v>
      </c>
      <c r="F966" s="117"/>
      <c r="G966" s="118" t="n">
        <v>0</v>
      </c>
      <c r="H966" s="117"/>
      <c r="I966" s="119" t="n">
        <v>1</v>
      </c>
      <c r="J966" s="119"/>
      <c r="K966" s="120" t="s">
        <v>2989</v>
      </c>
    </row>
    <row r="967" customFormat="false" ht="67.5" hidden="false" customHeight="true" outlineLevel="0" collapsed="false">
      <c r="A967" s="112" t="n">
        <v>966</v>
      </c>
      <c r="B967" s="113" t="n">
        <v>0.9</v>
      </c>
      <c r="C967" s="114" t="s">
        <v>3194</v>
      </c>
      <c r="D967" s="115" t="s">
        <v>1349</v>
      </c>
      <c r="E967" s="116" t="s">
        <v>1350</v>
      </c>
      <c r="F967" s="117"/>
      <c r="G967" s="118" t="n">
        <v>0</v>
      </c>
      <c r="H967" s="117"/>
      <c r="I967" s="119"/>
      <c r="J967" s="119" t="n">
        <v>1</v>
      </c>
      <c r="K967" s="120" t="s">
        <v>2989</v>
      </c>
    </row>
    <row r="968" customFormat="false" ht="67.5" hidden="false" customHeight="true" outlineLevel="0" collapsed="false">
      <c r="A968" s="112" t="n">
        <v>967</v>
      </c>
      <c r="B968" s="113" t="n">
        <v>0.9</v>
      </c>
      <c r="C968" s="114" t="s">
        <v>3195</v>
      </c>
      <c r="D968" s="115" t="s">
        <v>1352</v>
      </c>
      <c r="E968" s="116" t="s">
        <v>868</v>
      </c>
      <c r="F968" s="117"/>
      <c r="G968" s="118" t="n">
        <v>0</v>
      </c>
      <c r="H968" s="117"/>
      <c r="I968" s="119" t="n">
        <v>1</v>
      </c>
      <c r="J968" s="119" t="n">
        <v>1</v>
      </c>
      <c r="K968" s="120" t="s">
        <v>2989</v>
      </c>
    </row>
    <row r="969" customFormat="false" ht="67.5" hidden="false" customHeight="true" outlineLevel="0" collapsed="false">
      <c r="A969" s="112" t="n">
        <v>968</v>
      </c>
      <c r="B969" s="113" t="n">
        <v>0.9</v>
      </c>
      <c r="C969" s="114" t="s">
        <v>3196</v>
      </c>
      <c r="D969" s="115" t="s">
        <v>1354</v>
      </c>
      <c r="E969" s="116" t="s">
        <v>1355</v>
      </c>
      <c r="F969" s="117"/>
      <c r="G969" s="118" t="n">
        <v>0</v>
      </c>
      <c r="H969" s="117"/>
      <c r="I969" s="119" t="n">
        <v>1</v>
      </c>
      <c r="J969" s="119" t="n">
        <v>1</v>
      </c>
      <c r="K969" s="120" t="s">
        <v>2989</v>
      </c>
    </row>
    <row r="970" customFormat="false" ht="67.5" hidden="false" customHeight="true" outlineLevel="0" collapsed="false">
      <c r="A970" s="112" t="n">
        <v>969</v>
      </c>
      <c r="B970" s="113" t="n">
        <v>0.9</v>
      </c>
      <c r="C970" s="114" t="s">
        <v>3197</v>
      </c>
      <c r="D970" s="115" t="s">
        <v>1357</v>
      </c>
      <c r="E970" s="116" t="s">
        <v>1358</v>
      </c>
      <c r="F970" s="117"/>
      <c r="G970" s="118" t="n">
        <v>0</v>
      </c>
      <c r="H970" s="117"/>
      <c r="I970" s="119"/>
      <c r="J970" s="119" t="n">
        <v>1</v>
      </c>
      <c r="K970" s="120" t="s">
        <v>2989</v>
      </c>
    </row>
    <row r="971" customFormat="false" ht="67.5" hidden="false" customHeight="true" outlineLevel="0" collapsed="false">
      <c r="A971" s="112" t="n">
        <v>970</v>
      </c>
      <c r="B971" s="113" t="n">
        <v>0.9</v>
      </c>
      <c r="C971" s="114" t="s">
        <v>3198</v>
      </c>
      <c r="D971" s="115" t="s">
        <v>1360</v>
      </c>
      <c r="E971" s="116" t="s">
        <v>1361</v>
      </c>
      <c r="F971" s="117"/>
      <c r="G971" s="118" t="n">
        <v>0</v>
      </c>
      <c r="H971" s="117"/>
      <c r="I971" s="119"/>
      <c r="J971" s="119" t="n">
        <v>1</v>
      </c>
      <c r="K971" s="120" t="s">
        <v>2989</v>
      </c>
    </row>
    <row r="972" customFormat="false" ht="67.5" hidden="false" customHeight="true" outlineLevel="0" collapsed="false">
      <c r="A972" s="112" t="n">
        <v>971</v>
      </c>
      <c r="B972" s="113" t="n">
        <v>0.9</v>
      </c>
      <c r="C972" s="114" t="s">
        <v>3199</v>
      </c>
      <c r="D972" s="115" t="s">
        <v>1363</v>
      </c>
      <c r="E972" s="116" t="s">
        <v>1364</v>
      </c>
      <c r="F972" s="117"/>
      <c r="G972" s="118" t="n">
        <v>0</v>
      </c>
      <c r="H972" s="117"/>
      <c r="I972" s="119" t="n">
        <v>1</v>
      </c>
      <c r="J972" s="119" t="n">
        <v>1</v>
      </c>
      <c r="K972" s="120" t="s">
        <v>2989</v>
      </c>
    </row>
    <row r="973" customFormat="false" ht="67.5" hidden="false" customHeight="true" outlineLevel="0" collapsed="false">
      <c r="A973" s="112" t="n">
        <v>972</v>
      </c>
      <c r="B973" s="113" t="n">
        <v>0.9</v>
      </c>
      <c r="C973" s="114" t="s">
        <v>3200</v>
      </c>
      <c r="D973" s="115" t="s">
        <v>1366</v>
      </c>
      <c r="E973" s="116" t="s">
        <v>1367</v>
      </c>
      <c r="F973" s="117"/>
      <c r="G973" s="118" t="n">
        <v>0</v>
      </c>
      <c r="H973" s="117"/>
      <c r="I973" s="119"/>
      <c r="J973" s="119" t="n">
        <v>1</v>
      </c>
      <c r="K973" s="120" t="s">
        <v>2989</v>
      </c>
    </row>
    <row r="974" customFormat="false" ht="67.5" hidden="false" customHeight="true" outlineLevel="0" collapsed="false">
      <c r="A974" s="112" t="n">
        <v>973</v>
      </c>
      <c r="B974" s="113" t="n">
        <v>0.9</v>
      </c>
      <c r="C974" s="114" t="s">
        <v>3201</v>
      </c>
      <c r="D974" s="115" t="s">
        <v>1369</v>
      </c>
      <c r="E974" s="116" t="s">
        <v>1370</v>
      </c>
      <c r="F974" s="117"/>
      <c r="G974" s="118" t="n">
        <v>0</v>
      </c>
      <c r="H974" s="117"/>
      <c r="I974" s="119"/>
      <c r="J974" s="119" t="n">
        <v>1</v>
      </c>
      <c r="K974" s="120" t="s">
        <v>2989</v>
      </c>
    </row>
    <row r="975" customFormat="false" ht="67.5" hidden="false" customHeight="true" outlineLevel="0" collapsed="false">
      <c r="A975" s="112" t="n">
        <v>974</v>
      </c>
      <c r="B975" s="113" t="n">
        <v>0.9</v>
      </c>
      <c r="C975" s="114" t="s">
        <v>3202</v>
      </c>
      <c r="D975" s="115" t="s">
        <v>1372</v>
      </c>
      <c r="E975" s="116" t="s">
        <v>1373</v>
      </c>
      <c r="F975" s="117"/>
      <c r="G975" s="118" t="n">
        <v>0</v>
      </c>
      <c r="H975" s="117"/>
      <c r="I975" s="119" t="n">
        <v>1</v>
      </c>
      <c r="J975" s="119" t="n">
        <v>1</v>
      </c>
      <c r="K975" s="120" t="s">
        <v>2989</v>
      </c>
    </row>
    <row r="976" customFormat="false" ht="67.5" hidden="false" customHeight="true" outlineLevel="0" collapsed="false">
      <c r="A976" s="112" t="n">
        <v>975</v>
      </c>
      <c r="B976" s="113" t="n">
        <v>0.9</v>
      </c>
      <c r="C976" s="114" t="s">
        <v>3203</v>
      </c>
      <c r="D976" s="115" t="s">
        <v>1375</v>
      </c>
      <c r="E976" s="116" t="s">
        <v>1376</v>
      </c>
      <c r="F976" s="117"/>
      <c r="G976" s="118" t="n">
        <v>0.1</v>
      </c>
      <c r="H976" s="117" t="s">
        <v>1377</v>
      </c>
      <c r="I976" s="119" t="n">
        <v>1</v>
      </c>
      <c r="J976" s="119"/>
      <c r="K976" s="120" t="s">
        <v>2989</v>
      </c>
    </row>
    <row r="977" customFormat="false" ht="67.5" hidden="false" customHeight="true" outlineLevel="0" collapsed="false">
      <c r="A977" s="112" t="n">
        <v>976</v>
      </c>
      <c r="B977" s="113" t="n">
        <v>1</v>
      </c>
      <c r="C977" s="114" t="s">
        <v>3204</v>
      </c>
      <c r="D977" s="115" t="s">
        <v>1379</v>
      </c>
      <c r="E977" s="116" t="s">
        <v>3205</v>
      </c>
      <c r="F977" s="117"/>
      <c r="G977" s="118"/>
      <c r="H977" s="117"/>
      <c r="I977" s="119" t="n">
        <v>1</v>
      </c>
      <c r="J977" s="119"/>
      <c r="K977" s="120" t="s">
        <v>2989</v>
      </c>
    </row>
    <row r="978" customFormat="false" ht="67.5" hidden="false" customHeight="true" outlineLevel="0" collapsed="false">
      <c r="A978" s="112" t="n">
        <v>977</v>
      </c>
      <c r="B978" s="113" t="n">
        <v>0.9</v>
      </c>
      <c r="C978" s="114" t="s">
        <v>3206</v>
      </c>
      <c r="D978" s="115" t="s">
        <v>1382</v>
      </c>
      <c r="E978" s="116" t="s">
        <v>997</v>
      </c>
      <c r="F978" s="117"/>
      <c r="G978" s="118" t="n">
        <v>0</v>
      </c>
      <c r="H978" s="117"/>
      <c r="I978" s="119"/>
      <c r="J978" s="119" t="n">
        <v>1</v>
      </c>
      <c r="K978" s="120" t="s">
        <v>2989</v>
      </c>
    </row>
    <row r="979" customFormat="false" ht="67.5" hidden="false" customHeight="true" outlineLevel="0" collapsed="false">
      <c r="A979" s="112" t="n">
        <v>978</v>
      </c>
      <c r="B979" s="113" t="n">
        <v>0.9</v>
      </c>
      <c r="C979" s="114" t="s">
        <v>3207</v>
      </c>
      <c r="D979" s="115" t="s">
        <v>1384</v>
      </c>
      <c r="E979" s="116" t="s">
        <v>1385</v>
      </c>
      <c r="F979" s="117"/>
      <c r="G979" s="118" t="n">
        <v>0</v>
      </c>
      <c r="H979" s="117"/>
      <c r="I979" s="119"/>
      <c r="J979" s="119" t="n">
        <v>1</v>
      </c>
      <c r="K979" s="120" t="s">
        <v>2989</v>
      </c>
    </row>
    <row r="980" customFormat="false" ht="67.5" hidden="false" customHeight="true" outlineLevel="0" collapsed="false">
      <c r="A980" s="112" t="n">
        <v>979</v>
      </c>
      <c r="B980" s="113" t="n">
        <v>0.9</v>
      </c>
      <c r="C980" s="114" t="s">
        <v>3208</v>
      </c>
      <c r="D980" s="115" t="s">
        <v>1387</v>
      </c>
      <c r="E980" s="116" t="s">
        <v>950</v>
      </c>
      <c r="F980" s="117"/>
      <c r="G980" s="118" t="n">
        <v>0</v>
      </c>
      <c r="H980" s="117"/>
      <c r="I980" s="119" t="n">
        <v>1</v>
      </c>
      <c r="J980" s="119"/>
      <c r="K980" s="120" t="s">
        <v>2989</v>
      </c>
    </row>
    <row r="981" customFormat="false" ht="67.5" hidden="false" customHeight="true" outlineLevel="0" collapsed="false">
      <c r="A981" s="112" t="n">
        <v>980</v>
      </c>
      <c r="B981" s="113" t="n">
        <v>0.9</v>
      </c>
      <c r="C981" s="114" t="s">
        <v>3209</v>
      </c>
      <c r="D981" s="115" t="s">
        <v>1389</v>
      </c>
      <c r="E981" s="116" t="s">
        <v>1390</v>
      </c>
      <c r="F981" s="117"/>
      <c r="G981" s="118"/>
      <c r="H981" s="117"/>
      <c r="I981" s="119"/>
      <c r="J981" s="119"/>
      <c r="K981" s="120" t="s">
        <v>2989</v>
      </c>
    </row>
    <row r="982" customFormat="false" ht="67.5" hidden="false" customHeight="true" outlineLevel="0" collapsed="false">
      <c r="A982" s="112" t="n">
        <v>981</v>
      </c>
      <c r="B982" s="113" t="n">
        <v>0.9</v>
      </c>
      <c r="C982" s="114" t="s">
        <v>3210</v>
      </c>
      <c r="D982" s="115" t="s">
        <v>1392</v>
      </c>
      <c r="E982" s="116" t="s">
        <v>1393</v>
      </c>
      <c r="F982" s="117"/>
      <c r="G982" s="118"/>
      <c r="H982" s="117"/>
      <c r="I982" s="119"/>
      <c r="J982" s="119"/>
      <c r="K982" s="120" t="s">
        <v>2989</v>
      </c>
    </row>
    <row r="983" customFormat="false" ht="67.5" hidden="false" customHeight="true" outlineLevel="0" collapsed="false">
      <c r="A983" s="112" t="n">
        <v>982</v>
      </c>
      <c r="B983" s="113" t="n">
        <v>0.9</v>
      </c>
      <c r="C983" s="114" t="s">
        <v>3211</v>
      </c>
      <c r="D983" s="115" t="s">
        <v>1395</v>
      </c>
      <c r="E983" s="116" t="s">
        <v>1396</v>
      </c>
      <c r="F983" s="117"/>
      <c r="G983" s="118"/>
      <c r="H983" s="117"/>
      <c r="I983" s="119"/>
      <c r="J983" s="119"/>
      <c r="K983" s="120" t="s">
        <v>2989</v>
      </c>
    </row>
    <row r="984" customFormat="false" ht="67.5" hidden="false" customHeight="true" outlineLevel="0" collapsed="false">
      <c r="A984" s="112" t="n">
        <v>983</v>
      </c>
      <c r="B984" s="113" t="n">
        <v>1</v>
      </c>
      <c r="C984" s="114" t="s">
        <v>3212</v>
      </c>
      <c r="D984" s="115" t="s">
        <v>1398</v>
      </c>
      <c r="E984" s="116" t="s">
        <v>1399</v>
      </c>
      <c r="F984" s="117"/>
      <c r="G984" s="118" t="n">
        <v>0</v>
      </c>
      <c r="H984" s="117"/>
      <c r="I984" s="119"/>
      <c r="J984" s="119"/>
      <c r="K984" s="120" t="s">
        <v>2989</v>
      </c>
    </row>
    <row r="985" customFormat="false" ht="67.5" hidden="false" customHeight="true" outlineLevel="0" collapsed="false">
      <c r="A985" s="112" t="n">
        <v>984</v>
      </c>
      <c r="B985" s="113" t="n">
        <v>1</v>
      </c>
      <c r="C985" s="114" t="s">
        <v>3213</v>
      </c>
      <c r="D985" s="115" t="s">
        <v>1401</v>
      </c>
      <c r="E985" s="116" t="s">
        <v>1402</v>
      </c>
      <c r="F985" s="117"/>
      <c r="G985" s="118" t="n">
        <v>0</v>
      </c>
      <c r="H985" s="117"/>
      <c r="I985" s="119"/>
      <c r="J985" s="119" t="n">
        <v>1</v>
      </c>
      <c r="K985" s="120" t="s">
        <v>2989</v>
      </c>
    </row>
    <row r="986" customFormat="false" ht="67.5" hidden="false" customHeight="true" outlineLevel="0" collapsed="false">
      <c r="A986" s="112" t="n">
        <v>985</v>
      </c>
      <c r="B986" s="113" t="n">
        <v>1</v>
      </c>
      <c r="C986" s="114" t="s">
        <v>3214</v>
      </c>
      <c r="D986" s="115" t="s">
        <v>1404</v>
      </c>
      <c r="E986" s="116" t="s">
        <v>1405</v>
      </c>
      <c r="F986" s="117"/>
      <c r="G986" s="118" t="n">
        <v>0</v>
      </c>
      <c r="H986" s="117"/>
      <c r="I986" s="119"/>
      <c r="J986" s="119"/>
      <c r="K986" s="120" t="s">
        <v>2989</v>
      </c>
    </row>
    <row r="987" customFormat="false" ht="67.5" hidden="false" customHeight="true" outlineLevel="0" collapsed="false">
      <c r="A987" s="112" t="n">
        <v>986</v>
      </c>
      <c r="B987" s="113" t="n">
        <v>1</v>
      </c>
      <c r="C987" s="114" t="s">
        <v>3215</v>
      </c>
      <c r="D987" s="115" t="s">
        <v>1407</v>
      </c>
      <c r="E987" s="116" t="s">
        <v>1408</v>
      </c>
      <c r="F987" s="117"/>
      <c r="G987" s="118" t="n">
        <v>0</v>
      </c>
      <c r="H987" s="117"/>
      <c r="I987" s="119"/>
      <c r="J987" s="119"/>
      <c r="K987" s="120" t="s">
        <v>2989</v>
      </c>
    </row>
    <row r="988" customFormat="false" ht="67.5" hidden="false" customHeight="true" outlineLevel="0" collapsed="false">
      <c r="A988" s="112" t="n">
        <v>987</v>
      </c>
      <c r="B988" s="113" t="n">
        <v>1</v>
      </c>
      <c r="C988" s="114" t="s">
        <v>3216</v>
      </c>
      <c r="D988" s="115" t="s">
        <v>1410</v>
      </c>
      <c r="E988" s="116" t="s">
        <v>1411</v>
      </c>
      <c r="F988" s="117"/>
      <c r="G988" s="118" t="n">
        <v>0</v>
      </c>
      <c r="H988" s="117"/>
      <c r="I988" s="119"/>
      <c r="J988" s="119"/>
      <c r="K988" s="120" t="s">
        <v>2989</v>
      </c>
    </row>
    <row r="989" customFormat="false" ht="67.5" hidden="false" customHeight="true" outlineLevel="0" collapsed="false">
      <c r="A989" s="112" t="n">
        <v>988</v>
      </c>
      <c r="B989" s="113" t="n">
        <v>1</v>
      </c>
      <c r="C989" s="114" t="s">
        <v>3217</v>
      </c>
      <c r="D989" s="115" t="s">
        <v>1413</v>
      </c>
      <c r="E989" s="116" t="s">
        <v>1414</v>
      </c>
      <c r="F989" s="117"/>
      <c r="G989" s="118" t="n">
        <v>0</v>
      </c>
      <c r="H989" s="117"/>
      <c r="I989" s="119"/>
      <c r="J989" s="119"/>
      <c r="K989" s="120" t="s">
        <v>2989</v>
      </c>
    </row>
    <row r="990" customFormat="false" ht="67.5" hidden="false" customHeight="true" outlineLevel="0" collapsed="false">
      <c r="A990" s="112" t="n">
        <v>989</v>
      </c>
      <c r="B990" s="113" t="n">
        <v>1</v>
      </c>
      <c r="C990" s="114" t="s">
        <v>3218</v>
      </c>
      <c r="D990" s="115" t="s">
        <v>1416</v>
      </c>
      <c r="E990" s="116" t="s">
        <v>1417</v>
      </c>
      <c r="F990" s="117"/>
      <c r="G990" s="118" t="n">
        <v>0</v>
      </c>
      <c r="H990" s="117"/>
      <c r="I990" s="119"/>
      <c r="J990" s="119" t="n">
        <v>1</v>
      </c>
      <c r="K990" s="120" t="s">
        <v>2989</v>
      </c>
    </row>
    <row r="991" customFormat="false" ht="67.5" hidden="false" customHeight="true" outlineLevel="0" collapsed="false">
      <c r="A991" s="112" t="n">
        <v>990</v>
      </c>
      <c r="B991" s="113" t="n">
        <v>1</v>
      </c>
      <c r="C991" s="114" t="s">
        <v>3219</v>
      </c>
      <c r="D991" s="115" t="s">
        <v>1419</v>
      </c>
      <c r="E991" s="116" t="s">
        <v>1420</v>
      </c>
      <c r="F991" s="117"/>
      <c r="G991" s="118" t="n">
        <v>0</v>
      </c>
      <c r="H991" s="117"/>
      <c r="I991" s="119"/>
      <c r="J991" s="119" t="n">
        <v>1</v>
      </c>
      <c r="K991" s="120" t="s">
        <v>2989</v>
      </c>
    </row>
    <row r="992" customFormat="false" ht="67.5" hidden="false" customHeight="true" outlineLevel="0" collapsed="false">
      <c r="A992" s="112" t="n">
        <v>991</v>
      </c>
      <c r="B992" s="113" t="n">
        <v>1</v>
      </c>
      <c r="C992" s="114" t="s">
        <v>3220</v>
      </c>
      <c r="D992" s="115" t="s">
        <v>1422</v>
      </c>
      <c r="E992" s="116" t="s">
        <v>1423</v>
      </c>
      <c r="F992" s="117"/>
      <c r="G992" s="118" t="n">
        <v>0</v>
      </c>
      <c r="H992" s="117"/>
      <c r="I992" s="119"/>
      <c r="J992" s="119"/>
      <c r="K992" s="120" t="s">
        <v>2989</v>
      </c>
    </row>
    <row r="993" customFormat="false" ht="67.5" hidden="false" customHeight="true" outlineLevel="0" collapsed="false">
      <c r="A993" s="112" t="n">
        <v>992</v>
      </c>
      <c r="B993" s="113" t="n">
        <v>1</v>
      </c>
      <c r="C993" s="114" t="s">
        <v>3221</v>
      </c>
      <c r="D993" s="115" t="s">
        <v>1425</v>
      </c>
      <c r="E993" s="116" t="s">
        <v>1426</v>
      </c>
      <c r="F993" s="117" t="n">
        <v>1</v>
      </c>
      <c r="G993" s="118" t="n">
        <v>0</v>
      </c>
      <c r="H993" s="117"/>
      <c r="I993" s="119" t="n">
        <v>1</v>
      </c>
      <c r="J993" s="119" t="n">
        <v>1</v>
      </c>
      <c r="K993" s="120" t="s">
        <v>2989</v>
      </c>
    </row>
    <row r="994" customFormat="false" ht="67.5" hidden="false" customHeight="true" outlineLevel="0" collapsed="false">
      <c r="A994" s="112" t="n">
        <v>993</v>
      </c>
      <c r="B994" s="113" t="n">
        <v>1</v>
      </c>
      <c r="C994" s="114" t="s">
        <v>3222</v>
      </c>
      <c r="D994" s="115" t="s">
        <v>1428</v>
      </c>
      <c r="E994" s="116" t="s">
        <v>1429</v>
      </c>
      <c r="F994" s="117"/>
      <c r="G994" s="118" t="n">
        <v>0</v>
      </c>
      <c r="H994" s="117"/>
      <c r="I994" s="119"/>
      <c r="J994" s="119"/>
      <c r="K994" s="120" t="s">
        <v>2989</v>
      </c>
    </row>
    <row r="995" customFormat="false" ht="67.5" hidden="false" customHeight="true" outlineLevel="0" collapsed="false">
      <c r="A995" s="112" t="n">
        <v>994</v>
      </c>
      <c r="B995" s="113" t="n">
        <v>1</v>
      </c>
      <c r="C995" s="114" t="s">
        <v>3223</v>
      </c>
      <c r="D995" s="115" t="s">
        <v>1431</v>
      </c>
      <c r="E995" s="116" t="s">
        <v>1432</v>
      </c>
      <c r="F995" s="117"/>
      <c r="G995" s="118" t="n">
        <v>0</v>
      </c>
      <c r="H995" s="117"/>
      <c r="I995" s="119"/>
      <c r="J995" s="119"/>
      <c r="K995" s="120" t="s">
        <v>2989</v>
      </c>
    </row>
    <row r="996" customFormat="false" ht="67.5" hidden="false" customHeight="true" outlineLevel="0" collapsed="false">
      <c r="A996" s="112" t="n">
        <v>995</v>
      </c>
      <c r="B996" s="113" t="n">
        <v>1</v>
      </c>
      <c r="C996" s="114" t="s">
        <v>3224</v>
      </c>
      <c r="D996" s="115" t="s">
        <v>1434</v>
      </c>
      <c r="E996" s="116" t="s">
        <v>1435</v>
      </c>
      <c r="F996" s="117"/>
      <c r="G996" s="118" t="n">
        <v>0</v>
      </c>
      <c r="H996" s="117"/>
      <c r="I996" s="119"/>
      <c r="J996" s="119"/>
      <c r="K996" s="120" t="s">
        <v>2989</v>
      </c>
    </row>
    <row r="997" customFormat="false" ht="67.5" hidden="false" customHeight="true" outlineLevel="0" collapsed="false">
      <c r="A997" s="112" t="n">
        <v>996</v>
      </c>
      <c r="B997" s="113" t="n">
        <v>1</v>
      </c>
      <c r="C997" s="114" t="s">
        <v>3225</v>
      </c>
      <c r="D997" s="115" t="s">
        <v>1437</v>
      </c>
      <c r="E997" s="116" t="s">
        <v>1438</v>
      </c>
      <c r="F997" s="117"/>
      <c r="G997" s="118" t="n">
        <v>0</v>
      </c>
      <c r="H997" s="117"/>
      <c r="I997" s="119" t="n">
        <v>1</v>
      </c>
      <c r="J997" s="119" t="n">
        <v>1</v>
      </c>
      <c r="K997" s="120" t="s">
        <v>2989</v>
      </c>
    </row>
    <row r="998" customFormat="false" ht="67.5" hidden="false" customHeight="true" outlineLevel="0" collapsed="false">
      <c r="A998" s="112" t="n">
        <v>997</v>
      </c>
      <c r="B998" s="113" t="n">
        <v>1</v>
      </c>
      <c r="C998" s="114" t="s">
        <v>3226</v>
      </c>
      <c r="D998" s="115" t="s">
        <v>1440</v>
      </c>
      <c r="E998" s="116" t="s">
        <v>1441</v>
      </c>
      <c r="F998" s="117"/>
      <c r="G998" s="118" t="n">
        <v>0</v>
      </c>
      <c r="H998" s="117"/>
      <c r="I998" s="119" t="n">
        <v>1</v>
      </c>
      <c r="J998" s="119"/>
      <c r="K998" s="120" t="s">
        <v>2989</v>
      </c>
    </row>
    <row r="999" customFormat="false" ht="67.5" hidden="false" customHeight="true" outlineLevel="0" collapsed="false">
      <c r="A999" s="112" t="n">
        <v>998</v>
      </c>
      <c r="B999" s="113" t="n">
        <v>1</v>
      </c>
      <c r="C999" s="114" t="s">
        <v>3227</v>
      </c>
      <c r="D999" s="115" t="s">
        <v>1443</v>
      </c>
      <c r="E999" s="116" t="s">
        <v>1444</v>
      </c>
      <c r="F999" s="117"/>
      <c r="G999" s="118" t="n">
        <v>0</v>
      </c>
      <c r="H999" s="117"/>
      <c r="I999" s="119" t="n">
        <v>1</v>
      </c>
      <c r="J999" s="119" t="n">
        <v>1</v>
      </c>
      <c r="K999" s="120" t="s">
        <v>2989</v>
      </c>
    </row>
    <row r="1000" customFormat="false" ht="67.5" hidden="false" customHeight="true" outlineLevel="0" collapsed="false">
      <c r="A1000" s="112" t="n">
        <v>999</v>
      </c>
      <c r="B1000" s="113" t="n">
        <v>1</v>
      </c>
      <c r="C1000" s="114" t="s">
        <v>3228</v>
      </c>
      <c r="D1000" s="115" t="s">
        <v>1446</v>
      </c>
      <c r="E1000" s="116" t="s">
        <v>1447</v>
      </c>
      <c r="F1000" s="117"/>
      <c r="G1000" s="118" t="n">
        <v>0</v>
      </c>
      <c r="H1000" s="117"/>
      <c r="I1000" s="119" t="n">
        <v>1</v>
      </c>
      <c r="J1000" s="119" t="n">
        <v>1</v>
      </c>
      <c r="K1000" s="120" t="s">
        <v>2989</v>
      </c>
    </row>
    <row r="1001" customFormat="false" ht="67.5" hidden="false" customHeight="true" outlineLevel="0" collapsed="false">
      <c r="A1001" s="112" t="n">
        <v>1000</v>
      </c>
      <c r="B1001" s="113" t="n">
        <v>1</v>
      </c>
      <c r="C1001" s="114" t="s">
        <v>3229</v>
      </c>
      <c r="D1001" s="115" t="s">
        <v>1449</v>
      </c>
      <c r="E1001" s="116" t="s">
        <v>1450</v>
      </c>
      <c r="F1001" s="117"/>
      <c r="G1001" s="118"/>
      <c r="H1001" s="117"/>
      <c r="I1001" s="119"/>
      <c r="J1001" s="119"/>
      <c r="K1001" s="120" t="s">
        <v>2989</v>
      </c>
    </row>
    <row r="1002" customFormat="false" ht="67.5" hidden="false" customHeight="true" outlineLevel="0" collapsed="false">
      <c r="A1002" s="112" t="n">
        <v>1001</v>
      </c>
      <c r="B1002" s="113" t="n">
        <v>1</v>
      </c>
      <c r="C1002" s="114" t="s">
        <v>3230</v>
      </c>
      <c r="D1002" s="115" t="s">
        <v>1452</v>
      </c>
      <c r="E1002" s="116" t="s">
        <v>1453</v>
      </c>
      <c r="F1002" s="117"/>
      <c r="G1002" s="118" t="n">
        <v>0</v>
      </c>
      <c r="H1002" s="117"/>
      <c r="I1002" s="119"/>
      <c r="J1002" s="119"/>
      <c r="K1002" s="120" t="s">
        <v>2989</v>
      </c>
    </row>
    <row r="1003" customFormat="false" ht="67.5" hidden="false" customHeight="true" outlineLevel="0" collapsed="false">
      <c r="A1003" s="112" t="n">
        <v>1002</v>
      </c>
      <c r="B1003" s="113" t="n">
        <v>1</v>
      </c>
      <c r="C1003" s="114" t="s">
        <v>3231</v>
      </c>
      <c r="D1003" s="115" t="s">
        <v>1455</v>
      </c>
      <c r="E1003" s="116" t="s">
        <v>775</v>
      </c>
      <c r="F1003" s="117"/>
      <c r="G1003" s="118" t="n">
        <v>0</v>
      </c>
      <c r="H1003" s="117"/>
      <c r="I1003" s="119"/>
      <c r="J1003" s="119" t="n">
        <v>1</v>
      </c>
      <c r="K1003" s="120" t="s">
        <v>2989</v>
      </c>
    </row>
    <row r="1004" customFormat="false" ht="67.5" hidden="false" customHeight="true" outlineLevel="0" collapsed="false">
      <c r="A1004" s="112" t="n">
        <v>1003</v>
      </c>
      <c r="B1004" s="113" t="n">
        <v>1</v>
      </c>
      <c r="C1004" s="114" t="s">
        <v>3232</v>
      </c>
      <c r="D1004" s="115" t="s">
        <v>1457</v>
      </c>
      <c r="E1004" s="116" t="s">
        <v>1458</v>
      </c>
      <c r="F1004" s="117"/>
      <c r="G1004" s="118" t="n">
        <v>0</v>
      </c>
      <c r="H1004" s="117"/>
      <c r="I1004" s="119"/>
      <c r="J1004" s="119"/>
      <c r="K1004" s="120" t="s">
        <v>2989</v>
      </c>
    </row>
    <row r="1005" customFormat="false" ht="67.5" hidden="false" customHeight="true" outlineLevel="0" collapsed="false">
      <c r="A1005" s="112" t="n">
        <v>1004</v>
      </c>
      <c r="B1005" s="113" t="n">
        <v>1</v>
      </c>
      <c r="C1005" s="114" t="s">
        <v>3233</v>
      </c>
      <c r="D1005" s="115" t="s">
        <v>1460</v>
      </c>
      <c r="E1005" s="116" t="s">
        <v>1461</v>
      </c>
      <c r="F1005" s="117"/>
      <c r="G1005" s="118" t="n">
        <v>0</v>
      </c>
      <c r="H1005" s="117"/>
      <c r="I1005" s="119"/>
      <c r="J1005" s="119"/>
      <c r="K1005" s="120" t="s">
        <v>2989</v>
      </c>
    </row>
    <row r="1006" customFormat="false" ht="67.5" hidden="false" customHeight="true" outlineLevel="0" collapsed="false">
      <c r="A1006" s="112" t="n">
        <v>1005</v>
      </c>
      <c r="B1006" s="113" t="n">
        <v>1</v>
      </c>
      <c r="C1006" s="114" t="s">
        <v>3234</v>
      </c>
      <c r="D1006" s="115" t="s">
        <v>1463</v>
      </c>
      <c r="E1006" s="116" t="s">
        <v>1464</v>
      </c>
      <c r="F1006" s="117"/>
      <c r="G1006" s="118" t="n">
        <v>0</v>
      </c>
      <c r="H1006" s="117"/>
      <c r="I1006" s="119"/>
      <c r="J1006" s="119" t="n">
        <v>1</v>
      </c>
      <c r="K1006" s="120" t="s">
        <v>2989</v>
      </c>
    </row>
    <row r="1007" customFormat="false" ht="67.5" hidden="false" customHeight="true" outlineLevel="0" collapsed="false">
      <c r="A1007" s="112" t="n">
        <v>1006</v>
      </c>
      <c r="B1007" s="113" t="n">
        <v>0.9</v>
      </c>
      <c r="C1007" s="114" t="s">
        <v>3235</v>
      </c>
      <c r="D1007" s="115" t="s">
        <v>1466</v>
      </c>
      <c r="E1007" s="116" t="s">
        <v>1467</v>
      </c>
      <c r="F1007" s="117"/>
      <c r="G1007" s="118" t="n">
        <v>-0.1</v>
      </c>
      <c r="H1007" s="117" t="s">
        <v>1468</v>
      </c>
      <c r="I1007" s="119"/>
      <c r="J1007" s="119" t="n">
        <v>1</v>
      </c>
      <c r="K1007" s="120" t="s">
        <v>2989</v>
      </c>
    </row>
    <row r="1008" customFormat="false" ht="67.5" hidden="false" customHeight="true" outlineLevel="0" collapsed="false">
      <c r="A1008" s="112" t="n">
        <v>1007</v>
      </c>
      <c r="B1008" s="113" t="n">
        <v>1</v>
      </c>
      <c r="C1008" s="114" t="s">
        <v>3236</v>
      </c>
      <c r="D1008" s="115" t="s">
        <v>1470</v>
      </c>
      <c r="E1008" s="116" t="s">
        <v>1471</v>
      </c>
      <c r="F1008" s="117"/>
      <c r="G1008" s="118" t="n">
        <v>0</v>
      </c>
      <c r="H1008" s="117"/>
      <c r="I1008" s="119" t="n">
        <v>1</v>
      </c>
      <c r="J1008" s="119" t="n">
        <v>1</v>
      </c>
      <c r="K1008" s="120" t="s">
        <v>2989</v>
      </c>
    </row>
    <row r="1009" customFormat="false" ht="67.5" hidden="false" customHeight="true" outlineLevel="0" collapsed="false">
      <c r="A1009" s="112" t="n">
        <v>1008</v>
      </c>
      <c r="B1009" s="113" t="n">
        <v>1</v>
      </c>
      <c r="C1009" s="114" t="s">
        <v>3237</v>
      </c>
      <c r="D1009" s="115" t="s">
        <v>1473</v>
      </c>
      <c r="E1009" s="116" t="s">
        <v>1474</v>
      </c>
      <c r="F1009" s="117"/>
      <c r="G1009" s="118" t="n">
        <v>0</v>
      </c>
      <c r="H1009" s="117"/>
      <c r="I1009" s="119"/>
      <c r="J1009" s="119" t="n">
        <v>1</v>
      </c>
      <c r="K1009" s="120" t="s">
        <v>2989</v>
      </c>
    </row>
    <row r="1010" customFormat="false" ht="67.5" hidden="false" customHeight="true" outlineLevel="0" collapsed="false">
      <c r="A1010" s="112" t="n">
        <v>1009</v>
      </c>
      <c r="B1010" s="113" t="n">
        <v>1</v>
      </c>
      <c r="C1010" s="114" t="s">
        <v>3238</v>
      </c>
      <c r="D1010" s="115" t="s">
        <v>1476</v>
      </c>
      <c r="E1010" s="116" t="s">
        <v>1477</v>
      </c>
      <c r="F1010" s="117"/>
      <c r="G1010" s="118" t="n">
        <v>0</v>
      </c>
      <c r="H1010" s="117"/>
      <c r="I1010" s="119"/>
      <c r="J1010" s="119"/>
      <c r="K1010" s="120" t="s">
        <v>2989</v>
      </c>
    </row>
    <row r="1011" customFormat="false" ht="67.5" hidden="false" customHeight="true" outlineLevel="0" collapsed="false">
      <c r="A1011" s="112" t="n">
        <v>1010</v>
      </c>
      <c r="B1011" s="113" t="n">
        <v>1</v>
      </c>
      <c r="C1011" s="114" t="s">
        <v>3239</v>
      </c>
      <c r="D1011" s="115" t="s">
        <v>1479</v>
      </c>
      <c r="E1011" s="116" t="s">
        <v>1480</v>
      </c>
      <c r="F1011" s="117"/>
      <c r="G1011" s="118" t="n">
        <v>0</v>
      </c>
      <c r="H1011" s="117"/>
      <c r="I1011" s="119"/>
      <c r="J1011" s="119" t="n">
        <v>1</v>
      </c>
      <c r="K1011" s="120" t="s">
        <v>2989</v>
      </c>
    </row>
    <row r="1012" customFormat="false" ht="67.5" hidden="false" customHeight="true" outlineLevel="0" collapsed="false">
      <c r="A1012" s="112" t="n">
        <v>1011</v>
      </c>
      <c r="B1012" s="113" t="n">
        <v>1</v>
      </c>
      <c r="C1012" s="114" t="s">
        <v>3240</v>
      </c>
      <c r="D1012" s="115" t="s">
        <v>1482</v>
      </c>
      <c r="E1012" s="116" t="s">
        <v>1483</v>
      </c>
      <c r="F1012" s="117"/>
      <c r="G1012" s="118" t="n">
        <v>0</v>
      </c>
      <c r="H1012" s="117"/>
      <c r="I1012" s="119" t="n">
        <v>1</v>
      </c>
      <c r="J1012" s="119" t="n">
        <v>1</v>
      </c>
      <c r="K1012" s="120" t="s">
        <v>2989</v>
      </c>
    </row>
    <row r="1013" customFormat="false" ht="67.5" hidden="false" customHeight="true" outlineLevel="0" collapsed="false">
      <c r="A1013" s="112" t="n">
        <v>1012</v>
      </c>
      <c r="B1013" s="113" t="n">
        <v>1</v>
      </c>
      <c r="C1013" s="114" t="s">
        <v>3241</v>
      </c>
      <c r="D1013" s="115" t="s">
        <v>1485</v>
      </c>
      <c r="E1013" s="116" t="s">
        <v>1486</v>
      </c>
      <c r="F1013" s="117"/>
      <c r="G1013" s="118" t="n">
        <v>0</v>
      </c>
      <c r="H1013" s="117"/>
      <c r="I1013" s="119"/>
      <c r="J1013" s="119"/>
      <c r="K1013" s="120" t="s">
        <v>2989</v>
      </c>
    </row>
    <row r="1014" customFormat="false" ht="67.5" hidden="false" customHeight="true" outlineLevel="0" collapsed="false">
      <c r="A1014" s="112" t="n">
        <v>1013</v>
      </c>
      <c r="B1014" s="113" t="n">
        <v>1</v>
      </c>
      <c r="C1014" s="114" t="s">
        <v>3242</v>
      </c>
      <c r="D1014" s="115" t="s">
        <v>1488</v>
      </c>
      <c r="E1014" s="116" t="s">
        <v>1489</v>
      </c>
      <c r="F1014" s="117" t="n">
        <v>1</v>
      </c>
      <c r="G1014" s="118" t="n">
        <v>0</v>
      </c>
      <c r="H1014" s="117"/>
      <c r="I1014" s="119"/>
      <c r="J1014" s="119"/>
      <c r="K1014" s="120" t="s">
        <v>2989</v>
      </c>
    </row>
    <row r="1015" customFormat="false" ht="67.5" hidden="false" customHeight="true" outlineLevel="0" collapsed="false">
      <c r="A1015" s="112" t="n">
        <v>1014</v>
      </c>
      <c r="B1015" s="113" t="n">
        <v>1</v>
      </c>
      <c r="C1015" s="114" t="s">
        <v>3243</v>
      </c>
      <c r="D1015" s="115" t="s">
        <v>1491</v>
      </c>
      <c r="E1015" s="116" t="s">
        <v>1492</v>
      </c>
      <c r="F1015" s="117"/>
      <c r="G1015" s="118" t="n">
        <v>0</v>
      </c>
      <c r="H1015" s="117"/>
      <c r="I1015" s="119"/>
      <c r="J1015" s="119" t="n">
        <v>1</v>
      </c>
      <c r="K1015" s="120" t="s">
        <v>2989</v>
      </c>
    </row>
    <row r="1016" customFormat="false" ht="67.5" hidden="false" customHeight="true" outlineLevel="0" collapsed="false">
      <c r="A1016" s="112" t="n">
        <v>1015</v>
      </c>
      <c r="B1016" s="113" t="n">
        <v>1</v>
      </c>
      <c r="C1016" s="114" t="s">
        <v>3244</v>
      </c>
      <c r="D1016" s="115" t="s">
        <v>1494</v>
      </c>
      <c r="E1016" s="116" t="s">
        <v>1495</v>
      </c>
      <c r="F1016" s="117"/>
      <c r="G1016" s="118" t="n">
        <v>0</v>
      </c>
      <c r="H1016" s="117"/>
      <c r="I1016" s="119"/>
      <c r="J1016" s="119"/>
      <c r="K1016" s="120" t="s">
        <v>2989</v>
      </c>
    </row>
    <row r="1017" customFormat="false" ht="67.5" hidden="false" customHeight="true" outlineLevel="0" collapsed="false">
      <c r="A1017" s="112" t="n">
        <v>1016</v>
      </c>
      <c r="B1017" s="113" t="n">
        <v>1</v>
      </c>
      <c r="C1017" s="114" t="s">
        <v>3245</v>
      </c>
      <c r="D1017" s="115" t="s">
        <v>1497</v>
      </c>
      <c r="E1017" s="116" t="s">
        <v>1498</v>
      </c>
      <c r="F1017" s="117"/>
      <c r="G1017" s="118" t="n">
        <v>0</v>
      </c>
      <c r="H1017" s="117"/>
      <c r="I1017" s="119"/>
      <c r="J1017" s="119" t="n">
        <v>1</v>
      </c>
      <c r="K1017" s="120" t="s">
        <v>2989</v>
      </c>
    </row>
    <row r="1018" customFormat="false" ht="67.5" hidden="false" customHeight="true" outlineLevel="0" collapsed="false">
      <c r="A1018" s="112" t="n">
        <v>1017</v>
      </c>
      <c r="B1018" s="113" t="n">
        <v>1</v>
      </c>
      <c r="C1018" s="114" t="s">
        <v>3246</v>
      </c>
      <c r="D1018" s="115" t="s">
        <v>1500</v>
      </c>
      <c r="E1018" s="116" t="s">
        <v>1501</v>
      </c>
      <c r="F1018" s="117"/>
      <c r="G1018" s="118" t="n">
        <v>0</v>
      </c>
      <c r="H1018" s="117"/>
      <c r="I1018" s="119"/>
      <c r="J1018" s="119" t="n">
        <v>1</v>
      </c>
      <c r="K1018" s="120" t="s">
        <v>2989</v>
      </c>
    </row>
    <row r="1019" customFormat="false" ht="67.5" hidden="false" customHeight="true" outlineLevel="0" collapsed="false">
      <c r="A1019" s="112" t="n">
        <v>1018</v>
      </c>
      <c r="B1019" s="113" t="n">
        <v>1</v>
      </c>
      <c r="C1019" s="114" t="s">
        <v>3247</v>
      </c>
      <c r="D1019" s="115" t="s">
        <v>1503</v>
      </c>
      <c r="E1019" s="116" t="s">
        <v>1504</v>
      </c>
      <c r="F1019" s="117"/>
      <c r="G1019" s="118" t="n">
        <v>0</v>
      </c>
      <c r="H1019" s="117"/>
      <c r="I1019" s="119" t="n">
        <v>1</v>
      </c>
      <c r="J1019" s="119"/>
      <c r="K1019" s="120" t="s">
        <v>2989</v>
      </c>
    </row>
    <row r="1020" customFormat="false" ht="67.5" hidden="false" customHeight="true" outlineLevel="0" collapsed="false">
      <c r="A1020" s="112" t="n">
        <v>1019</v>
      </c>
      <c r="B1020" s="113" t="n">
        <v>1</v>
      </c>
      <c r="C1020" s="114" t="s">
        <v>3248</v>
      </c>
      <c r="D1020" s="115" t="s">
        <v>1506</v>
      </c>
      <c r="E1020" s="116" t="s">
        <v>1507</v>
      </c>
      <c r="F1020" s="117"/>
      <c r="G1020" s="118" t="n">
        <v>0</v>
      </c>
      <c r="H1020" s="117"/>
      <c r="I1020" s="119"/>
      <c r="J1020" s="119" t="n">
        <v>1</v>
      </c>
      <c r="K1020" s="120" t="s">
        <v>2989</v>
      </c>
    </row>
    <row r="1021" customFormat="false" ht="67.5" hidden="false" customHeight="true" outlineLevel="0" collapsed="false">
      <c r="A1021" s="112" t="n">
        <v>1020</v>
      </c>
      <c r="B1021" s="113" t="n">
        <v>1</v>
      </c>
      <c r="C1021" s="114" t="s">
        <v>3249</v>
      </c>
      <c r="D1021" s="115" t="s">
        <v>1509</v>
      </c>
      <c r="E1021" s="116" t="s">
        <v>1510</v>
      </c>
      <c r="F1021" s="117"/>
      <c r="G1021" s="118" t="n">
        <v>0</v>
      </c>
      <c r="H1021" s="117"/>
      <c r="I1021" s="119" t="n">
        <v>1</v>
      </c>
      <c r="J1021" s="119"/>
      <c r="K1021" s="120" t="s">
        <v>2989</v>
      </c>
    </row>
    <row r="1022" customFormat="false" ht="67.5" hidden="false" customHeight="true" outlineLevel="0" collapsed="false">
      <c r="A1022" s="112" t="n">
        <v>1021</v>
      </c>
      <c r="B1022" s="113" t="n">
        <v>1</v>
      </c>
      <c r="C1022" s="114" t="s">
        <v>3250</v>
      </c>
      <c r="D1022" s="115" t="s">
        <v>1512</v>
      </c>
      <c r="E1022" s="116" t="s">
        <v>1513</v>
      </c>
      <c r="F1022" s="117"/>
      <c r="G1022" s="118" t="n">
        <v>0</v>
      </c>
      <c r="H1022" s="117"/>
      <c r="I1022" s="119" t="n">
        <v>1</v>
      </c>
      <c r="J1022" s="119"/>
      <c r="K1022" s="120" t="s">
        <v>2989</v>
      </c>
    </row>
    <row r="1023" customFormat="false" ht="67.5" hidden="false" customHeight="true" outlineLevel="0" collapsed="false">
      <c r="A1023" s="112" t="n">
        <v>1022</v>
      </c>
      <c r="B1023" s="113" t="n">
        <v>1</v>
      </c>
      <c r="C1023" s="114" t="s">
        <v>3251</v>
      </c>
      <c r="D1023" s="115" t="s">
        <v>1515</v>
      </c>
      <c r="E1023" s="116" t="s">
        <v>1516</v>
      </c>
      <c r="F1023" s="117"/>
      <c r="G1023" s="118" t="n">
        <v>0</v>
      </c>
      <c r="H1023" s="117"/>
      <c r="I1023" s="119"/>
      <c r="J1023" s="119" t="n">
        <v>1</v>
      </c>
      <c r="K1023" s="120" t="s">
        <v>2989</v>
      </c>
    </row>
    <row r="1024" customFormat="false" ht="67.5" hidden="false" customHeight="true" outlineLevel="0" collapsed="false">
      <c r="A1024" s="112" t="n">
        <v>1023</v>
      </c>
      <c r="B1024" s="113" t="n">
        <v>1</v>
      </c>
      <c r="C1024" s="114" t="s">
        <v>3252</v>
      </c>
      <c r="D1024" s="115" t="s">
        <v>1518</v>
      </c>
      <c r="E1024" s="116" t="s">
        <v>1519</v>
      </c>
      <c r="F1024" s="117"/>
      <c r="G1024" s="118" t="n">
        <v>0</v>
      </c>
      <c r="H1024" s="117"/>
      <c r="I1024" s="119"/>
      <c r="J1024" s="119"/>
      <c r="K1024" s="120" t="s">
        <v>2989</v>
      </c>
    </row>
    <row r="1025" customFormat="false" ht="67.5" hidden="false" customHeight="true" outlineLevel="0" collapsed="false">
      <c r="A1025" s="112" t="n">
        <v>1024</v>
      </c>
      <c r="B1025" s="113" t="n">
        <v>1</v>
      </c>
      <c r="C1025" s="114" t="s">
        <v>3253</v>
      </c>
      <c r="D1025" s="115" t="s">
        <v>1521</v>
      </c>
      <c r="E1025" s="116" t="s">
        <v>1522</v>
      </c>
      <c r="F1025" s="117"/>
      <c r="G1025" s="118" t="n">
        <v>0</v>
      </c>
      <c r="H1025" s="117"/>
      <c r="I1025" s="119"/>
      <c r="J1025" s="119"/>
      <c r="K1025" s="120" t="s">
        <v>2989</v>
      </c>
    </row>
    <row r="1026" customFormat="false" ht="67.5" hidden="false" customHeight="true" outlineLevel="0" collapsed="false">
      <c r="A1026" s="112" t="n">
        <v>1025</v>
      </c>
      <c r="B1026" s="113" t="n">
        <v>1</v>
      </c>
      <c r="C1026" s="114" t="s">
        <v>3254</v>
      </c>
      <c r="D1026" s="115" t="s">
        <v>1524</v>
      </c>
      <c r="E1026" s="116" t="s">
        <v>1525</v>
      </c>
      <c r="F1026" s="117"/>
      <c r="G1026" s="118" t="n">
        <v>0</v>
      </c>
      <c r="H1026" s="117"/>
      <c r="I1026" s="119"/>
      <c r="J1026" s="119"/>
      <c r="K1026" s="120" t="s">
        <v>2989</v>
      </c>
    </row>
    <row r="1027" customFormat="false" ht="67.5" hidden="false" customHeight="true" outlineLevel="0" collapsed="false">
      <c r="A1027" s="112" t="n">
        <v>1026</v>
      </c>
      <c r="B1027" s="113" t="n">
        <v>1</v>
      </c>
      <c r="C1027" s="114" t="s">
        <v>3255</v>
      </c>
      <c r="D1027" s="115" t="s">
        <v>1527</v>
      </c>
      <c r="E1027" s="116" t="s">
        <v>1528</v>
      </c>
      <c r="F1027" s="117"/>
      <c r="G1027" s="118" t="n">
        <v>0</v>
      </c>
      <c r="H1027" s="117"/>
      <c r="I1027" s="119"/>
      <c r="J1027" s="119"/>
      <c r="K1027" s="120" t="s">
        <v>2989</v>
      </c>
    </row>
    <row r="1028" customFormat="false" ht="67.5" hidden="false" customHeight="true" outlineLevel="0" collapsed="false">
      <c r="A1028" s="112" t="n">
        <v>1027</v>
      </c>
      <c r="B1028" s="113" t="n">
        <v>1</v>
      </c>
      <c r="C1028" s="114" t="s">
        <v>3256</v>
      </c>
      <c r="D1028" s="115" t="s">
        <v>1530</v>
      </c>
      <c r="E1028" s="116" t="s">
        <v>1531</v>
      </c>
      <c r="F1028" s="117"/>
      <c r="G1028" s="118" t="n">
        <v>0</v>
      </c>
      <c r="H1028" s="117"/>
      <c r="I1028" s="119"/>
      <c r="J1028" s="119"/>
      <c r="K1028" s="120" t="s">
        <v>2989</v>
      </c>
    </row>
    <row r="1029" customFormat="false" ht="67.5" hidden="false" customHeight="true" outlineLevel="0" collapsed="false">
      <c r="A1029" s="112" t="n">
        <v>1028</v>
      </c>
      <c r="B1029" s="113" t="n">
        <v>1</v>
      </c>
      <c r="C1029" s="114" t="s">
        <v>3257</v>
      </c>
      <c r="D1029" s="115" t="s">
        <v>1533</v>
      </c>
      <c r="E1029" s="116" t="s">
        <v>1534</v>
      </c>
      <c r="F1029" s="117"/>
      <c r="G1029" s="118" t="n">
        <v>0</v>
      </c>
      <c r="H1029" s="117"/>
      <c r="I1029" s="119"/>
      <c r="J1029" s="119"/>
      <c r="K1029" s="120" t="s">
        <v>2989</v>
      </c>
    </row>
    <row r="1030" customFormat="false" ht="67.5" hidden="false" customHeight="true" outlineLevel="0" collapsed="false">
      <c r="A1030" s="112" t="n">
        <v>1029</v>
      </c>
      <c r="B1030" s="113" t="n">
        <v>1</v>
      </c>
      <c r="C1030" s="114" t="s">
        <v>3258</v>
      </c>
      <c r="D1030" s="115" t="s">
        <v>1536</v>
      </c>
      <c r="E1030" s="116" t="s">
        <v>1537</v>
      </c>
      <c r="F1030" s="117"/>
      <c r="G1030" s="118" t="n">
        <v>0</v>
      </c>
      <c r="H1030" s="117"/>
      <c r="I1030" s="119"/>
      <c r="J1030" s="119"/>
      <c r="K1030" s="120" t="s">
        <v>2989</v>
      </c>
    </row>
    <row r="1031" customFormat="false" ht="67.5" hidden="false" customHeight="true" outlineLevel="0" collapsed="false">
      <c r="A1031" s="112" t="n">
        <v>1030</v>
      </c>
      <c r="B1031" s="113" t="n">
        <v>1</v>
      </c>
      <c r="C1031" s="114" t="s">
        <v>3259</v>
      </c>
      <c r="D1031" s="115" t="s">
        <v>1539</v>
      </c>
      <c r="E1031" s="116" t="s">
        <v>1540</v>
      </c>
      <c r="F1031" s="117"/>
      <c r="G1031" s="118" t="n">
        <v>0</v>
      </c>
      <c r="H1031" s="117"/>
      <c r="I1031" s="119"/>
      <c r="J1031" s="119"/>
      <c r="K1031" s="120" t="s">
        <v>2989</v>
      </c>
    </row>
    <row r="1032" customFormat="false" ht="67.5" hidden="false" customHeight="true" outlineLevel="0" collapsed="false">
      <c r="A1032" s="112" t="n">
        <v>1031</v>
      </c>
      <c r="B1032" s="113" t="n">
        <v>1</v>
      </c>
      <c r="C1032" s="114" t="s">
        <v>3260</v>
      </c>
      <c r="D1032" s="115" t="s">
        <v>1542</v>
      </c>
      <c r="E1032" s="116" t="s">
        <v>1543</v>
      </c>
      <c r="F1032" s="117"/>
      <c r="G1032" s="118" t="n">
        <v>0</v>
      </c>
      <c r="H1032" s="117"/>
      <c r="I1032" s="119" t="n">
        <v>1</v>
      </c>
      <c r="J1032" s="119"/>
      <c r="K1032" s="120" t="s">
        <v>2989</v>
      </c>
    </row>
    <row r="1033" customFormat="false" ht="67.5" hidden="false" customHeight="true" outlineLevel="0" collapsed="false">
      <c r="A1033" s="112" t="n">
        <v>1032</v>
      </c>
      <c r="B1033" s="113" t="n">
        <v>1</v>
      </c>
      <c r="C1033" s="114" t="s">
        <v>3261</v>
      </c>
      <c r="D1033" s="115" t="s">
        <v>1545</v>
      </c>
      <c r="E1033" s="116" t="s">
        <v>1546</v>
      </c>
      <c r="F1033" s="117"/>
      <c r="G1033" s="118" t="n">
        <v>0</v>
      </c>
      <c r="H1033" s="117"/>
      <c r="I1033" s="119"/>
      <c r="J1033" s="119"/>
      <c r="K1033" s="120" t="s">
        <v>2989</v>
      </c>
    </row>
    <row r="1034" customFormat="false" ht="67.5" hidden="false" customHeight="true" outlineLevel="0" collapsed="false">
      <c r="A1034" s="112" t="n">
        <v>1033</v>
      </c>
      <c r="B1034" s="113" t="n">
        <v>1</v>
      </c>
      <c r="C1034" s="114" t="s">
        <v>3262</v>
      </c>
      <c r="D1034" s="115" t="s">
        <v>1548</v>
      </c>
      <c r="E1034" s="116" t="s">
        <v>1549</v>
      </c>
      <c r="F1034" s="117"/>
      <c r="G1034" s="118" t="n">
        <v>0</v>
      </c>
      <c r="H1034" s="117"/>
      <c r="I1034" s="119"/>
      <c r="J1034" s="119"/>
      <c r="K1034" s="120" t="s">
        <v>2989</v>
      </c>
    </row>
    <row r="1035" customFormat="false" ht="67.5" hidden="false" customHeight="true" outlineLevel="0" collapsed="false">
      <c r="A1035" s="112" t="n">
        <v>1034</v>
      </c>
      <c r="B1035" s="113" t="n">
        <v>1</v>
      </c>
      <c r="C1035" s="114" t="s">
        <v>3263</v>
      </c>
      <c r="D1035" s="115" t="s">
        <v>1551</v>
      </c>
      <c r="E1035" s="116" t="s">
        <v>1552</v>
      </c>
      <c r="F1035" s="117"/>
      <c r="G1035" s="118" t="n">
        <v>0</v>
      </c>
      <c r="H1035" s="117"/>
      <c r="I1035" s="119"/>
      <c r="J1035" s="119"/>
      <c r="K1035" s="120" t="s">
        <v>2989</v>
      </c>
    </row>
    <row r="1036" customFormat="false" ht="67.5" hidden="false" customHeight="true" outlineLevel="0" collapsed="false">
      <c r="A1036" s="112" t="n">
        <v>1035</v>
      </c>
      <c r="B1036" s="113" t="n">
        <v>1</v>
      </c>
      <c r="C1036" s="114" t="s">
        <v>3264</v>
      </c>
      <c r="D1036" s="115" t="s">
        <v>1554</v>
      </c>
      <c r="E1036" s="116" t="s">
        <v>1555</v>
      </c>
      <c r="F1036" s="117"/>
      <c r="G1036" s="118" t="n">
        <v>0</v>
      </c>
      <c r="H1036" s="117"/>
      <c r="I1036" s="119"/>
      <c r="J1036" s="119"/>
      <c r="K1036" s="120" t="s">
        <v>2989</v>
      </c>
    </row>
    <row r="1037" customFormat="false" ht="67.5" hidden="false" customHeight="true" outlineLevel="0" collapsed="false">
      <c r="A1037" s="112" t="n">
        <v>1036</v>
      </c>
      <c r="B1037" s="113" t="n">
        <v>1</v>
      </c>
      <c r="C1037" s="114" t="s">
        <v>3265</v>
      </c>
      <c r="D1037" s="115" t="s">
        <v>1557</v>
      </c>
      <c r="E1037" s="116" t="s">
        <v>1558</v>
      </c>
      <c r="F1037" s="117"/>
      <c r="G1037" s="118" t="n">
        <v>0</v>
      </c>
      <c r="H1037" s="117"/>
      <c r="I1037" s="119"/>
      <c r="J1037" s="119"/>
      <c r="K1037" s="120" t="s">
        <v>2989</v>
      </c>
    </row>
    <row r="1038" customFormat="false" ht="67.5" hidden="false" customHeight="true" outlineLevel="0" collapsed="false">
      <c r="A1038" s="112" t="n">
        <v>1037</v>
      </c>
      <c r="B1038" s="113" t="n">
        <v>1</v>
      </c>
      <c r="C1038" s="114" t="s">
        <v>3266</v>
      </c>
      <c r="D1038" s="115" t="s">
        <v>1560</v>
      </c>
      <c r="E1038" s="116" t="s">
        <v>1561</v>
      </c>
      <c r="F1038" s="117"/>
      <c r="G1038" s="118" t="n">
        <v>0</v>
      </c>
      <c r="H1038" s="117"/>
      <c r="I1038" s="119"/>
      <c r="J1038" s="119"/>
      <c r="K1038" s="120" t="s">
        <v>2989</v>
      </c>
    </row>
    <row r="1039" customFormat="false" ht="67.5" hidden="false" customHeight="true" outlineLevel="0" collapsed="false">
      <c r="A1039" s="112" t="n">
        <v>1038</v>
      </c>
      <c r="B1039" s="113" t="n">
        <v>1</v>
      </c>
      <c r="C1039" s="114" t="s">
        <v>3267</v>
      </c>
      <c r="D1039" s="115" t="s">
        <v>1563</v>
      </c>
      <c r="E1039" s="116" t="s">
        <v>1564</v>
      </c>
      <c r="F1039" s="117"/>
      <c r="G1039" s="118" t="n">
        <v>0</v>
      </c>
      <c r="H1039" s="117"/>
      <c r="I1039" s="119"/>
      <c r="J1039" s="119"/>
      <c r="K1039" s="120" t="s">
        <v>2989</v>
      </c>
    </row>
    <row r="1040" customFormat="false" ht="67.5" hidden="false" customHeight="true" outlineLevel="0" collapsed="false">
      <c r="A1040" s="112" t="n">
        <v>1039</v>
      </c>
      <c r="B1040" s="113" t="n">
        <v>1</v>
      </c>
      <c r="C1040" s="114" t="s">
        <v>3268</v>
      </c>
      <c r="D1040" s="115" t="s">
        <v>1566</v>
      </c>
      <c r="E1040" s="116" t="s">
        <v>1567</v>
      </c>
      <c r="F1040" s="117"/>
      <c r="G1040" s="118" t="n">
        <v>0</v>
      </c>
      <c r="H1040" s="117"/>
      <c r="I1040" s="119"/>
      <c r="J1040" s="119"/>
      <c r="K1040" s="120" t="s">
        <v>2989</v>
      </c>
    </row>
    <row r="1041" customFormat="false" ht="67.5" hidden="false" customHeight="true" outlineLevel="0" collapsed="false">
      <c r="A1041" s="112" t="n">
        <v>1040</v>
      </c>
      <c r="B1041" s="113" t="n">
        <v>1</v>
      </c>
      <c r="C1041" s="114" t="s">
        <v>3269</v>
      </c>
      <c r="D1041" s="115" t="s">
        <v>1569</v>
      </c>
      <c r="E1041" s="116" t="s">
        <v>1570</v>
      </c>
      <c r="F1041" s="117" t="n">
        <v>1</v>
      </c>
      <c r="G1041" s="118" t="n">
        <v>0</v>
      </c>
      <c r="H1041" s="117"/>
      <c r="I1041" s="119"/>
      <c r="J1041" s="119"/>
      <c r="K1041" s="120" t="s">
        <v>2989</v>
      </c>
    </row>
    <row r="1042" customFormat="false" ht="67.5" hidden="false" customHeight="true" outlineLevel="0" collapsed="false">
      <c r="A1042" s="112" t="n">
        <v>1041</v>
      </c>
      <c r="B1042" s="113" t="n">
        <v>1</v>
      </c>
      <c r="C1042" s="114" t="s">
        <v>3270</v>
      </c>
      <c r="D1042" s="115" t="s">
        <v>1572</v>
      </c>
      <c r="E1042" s="116" t="s">
        <v>1573</v>
      </c>
      <c r="F1042" s="117"/>
      <c r="G1042" s="118" t="n">
        <v>0</v>
      </c>
      <c r="H1042" s="117"/>
      <c r="I1042" s="119"/>
      <c r="J1042" s="119"/>
      <c r="K1042" s="120" t="s">
        <v>2989</v>
      </c>
    </row>
    <row r="1043" customFormat="false" ht="67.5" hidden="false" customHeight="true" outlineLevel="0" collapsed="false">
      <c r="A1043" s="112" t="n">
        <v>1042</v>
      </c>
      <c r="B1043" s="113" t="n">
        <v>1</v>
      </c>
      <c r="C1043" s="114" t="s">
        <v>3271</v>
      </c>
      <c r="D1043" s="115" t="s">
        <v>1575</v>
      </c>
      <c r="E1043" s="116" t="s">
        <v>1576</v>
      </c>
      <c r="F1043" s="117"/>
      <c r="G1043" s="118" t="n">
        <v>0</v>
      </c>
      <c r="H1043" s="117"/>
      <c r="I1043" s="119"/>
      <c r="J1043" s="119"/>
      <c r="K1043" s="120" t="s">
        <v>2989</v>
      </c>
    </row>
    <row r="1044" customFormat="false" ht="67.5" hidden="false" customHeight="true" outlineLevel="0" collapsed="false">
      <c r="A1044" s="112" t="n">
        <v>1043</v>
      </c>
      <c r="B1044" s="113" t="n">
        <v>1</v>
      </c>
      <c r="C1044" s="114" t="s">
        <v>3272</v>
      </c>
      <c r="D1044" s="115" t="s">
        <v>1578</v>
      </c>
      <c r="E1044" s="116" t="s">
        <v>1579</v>
      </c>
      <c r="F1044" s="117"/>
      <c r="G1044" s="118" t="n">
        <v>0</v>
      </c>
      <c r="H1044" s="117"/>
      <c r="I1044" s="119"/>
      <c r="J1044" s="119"/>
      <c r="K1044" s="120" t="s">
        <v>2989</v>
      </c>
    </row>
    <row r="1045" customFormat="false" ht="67.5" hidden="false" customHeight="true" outlineLevel="0" collapsed="false">
      <c r="A1045" s="112" t="n">
        <v>1044</v>
      </c>
      <c r="B1045" s="113" t="n">
        <v>0.1</v>
      </c>
      <c r="C1045" s="114" t="s">
        <v>3273</v>
      </c>
      <c r="D1045" s="115" t="s">
        <v>1581</v>
      </c>
      <c r="E1045" s="116" t="s">
        <v>1582</v>
      </c>
      <c r="F1045" s="117"/>
      <c r="G1045" s="118" t="n">
        <v>0</v>
      </c>
      <c r="H1045" s="117"/>
      <c r="I1045" s="119" t="n">
        <v>1</v>
      </c>
      <c r="J1045" s="119"/>
      <c r="K1045" s="120" t="s">
        <v>3274</v>
      </c>
    </row>
    <row r="1046" customFormat="false" ht="67.5" hidden="false" customHeight="true" outlineLevel="0" collapsed="false">
      <c r="A1046" s="112" t="n">
        <v>1045</v>
      </c>
      <c r="B1046" s="113" t="n">
        <v>0.1</v>
      </c>
      <c r="C1046" s="114" t="s">
        <v>3275</v>
      </c>
      <c r="D1046" s="115" t="s">
        <v>1585</v>
      </c>
      <c r="E1046" s="116" t="s">
        <v>1586</v>
      </c>
      <c r="F1046" s="117"/>
      <c r="G1046" s="118" t="n">
        <v>0</v>
      </c>
      <c r="H1046" s="117"/>
      <c r="I1046" s="119"/>
      <c r="J1046" s="119"/>
      <c r="K1046" s="120" t="s">
        <v>3274</v>
      </c>
    </row>
    <row r="1047" customFormat="false" ht="67.5" hidden="false" customHeight="true" outlineLevel="0" collapsed="false">
      <c r="A1047" s="112" t="n">
        <v>1046</v>
      </c>
      <c r="B1047" s="113" t="n">
        <v>0.1</v>
      </c>
      <c r="C1047" s="114" t="s">
        <v>3276</v>
      </c>
      <c r="D1047" s="115" t="s">
        <v>1588</v>
      </c>
      <c r="E1047" s="116" t="s">
        <v>1589</v>
      </c>
      <c r="F1047" s="117"/>
      <c r="G1047" s="118" t="n">
        <v>0</v>
      </c>
      <c r="H1047" s="117"/>
      <c r="I1047" s="119" t="n">
        <v>1</v>
      </c>
      <c r="J1047" s="119"/>
      <c r="K1047" s="120" t="s">
        <v>3274</v>
      </c>
    </row>
    <row r="1048" customFormat="false" ht="67.5" hidden="false" customHeight="true" outlineLevel="0" collapsed="false">
      <c r="A1048" s="112" t="n">
        <v>1047</v>
      </c>
      <c r="B1048" s="113" t="n">
        <v>0.1</v>
      </c>
      <c r="C1048" s="114" t="s">
        <v>3277</v>
      </c>
      <c r="D1048" s="115" t="s">
        <v>1591</v>
      </c>
      <c r="E1048" s="116" t="s">
        <v>1592</v>
      </c>
      <c r="F1048" s="117"/>
      <c r="G1048" s="118" t="n">
        <v>0</v>
      </c>
      <c r="H1048" s="117"/>
      <c r="I1048" s="119"/>
      <c r="J1048" s="119"/>
      <c r="K1048" s="120" t="s">
        <v>3274</v>
      </c>
    </row>
    <row r="1049" customFormat="false" ht="67.5" hidden="false" customHeight="true" outlineLevel="0" collapsed="false">
      <c r="A1049" s="112" t="n">
        <v>1048</v>
      </c>
      <c r="B1049" s="113" t="n">
        <v>0.1</v>
      </c>
      <c r="C1049" s="114" t="s">
        <v>3278</v>
      </c>
      <c r="D1049" s="115" t="s">
        <v>1594</v>
      </c>
      <c r="E1049" s="116" t="s">
        <v>1595</v>
      </c>
      <c r="F1049" s="117"/>
      <c r="G1049" s="118" t="n">
        <v>0</v>
      </c>
      <c r="H1049" s="117"/>
      <c r="I1049" s="119" t="n">
        <v>1</v>
      </c>
      <c r="J1049" s="119"/>
      <c r="K1049" s="120" t="s">
        <v>3274</v>
      </c>
    </row>
    <row r="1050" customFormat="false" ht="67.5" hidden="false" customHeight="true" outlineLevel="0" collapsed="false">
      <c r="A1050" s="112" t="n">
        <v>1049</v>
      </c>
      <c r="B1050" s="113" t="n">
        <v>0.1</v>
      </c>
      <c r="C1050" s="114" t="s">
        <v>3279</v>
      </c>
      <c r="D1050" s="115" t="s">
        <v>1597</v>
      </c>
      <c r="E1050" s="116" t="s">
        <v>1598</v>
      </c>
      <c r="F1050" s="117"/>
      <c r="G1050" s="118" t="n">
        <v>0</v>
      </c>
      <c r="H1050" s="117"/>
      <c r="I1050" s="119"/>
      <c r="J1050" s="119"/>
      <c r="K1050" s="120" t="s">
        <v>3274</v>
      </c>
    </row>
    <row r="1051" customFormat="false" ht="67.5" hidden="false" customHeight="true" outlineLevel="0" collapsed="false">
      <c r="A1051" s="112" t="n">
        <v>1050</v>
      </c>
      <c r="B1051" s="113" t="n">
        <v>0.2</v>
      </c>
      <c r="C1051" s="114" t="s">
        <v>3280</v>
      </c>
      <c r="D1051" s="115" t="s">
        <v>1600</v>
      </c>
      <c r="E1051" s="116" t="s">
        <v>1601</v>
      </c>
      <c r="F1051" s="117"/>
      <c r="G1051" s="118" t="n">
        <v>0</v>
      </c>
      <c r="H1051" s="117"/>
      <c r="I1051" s="119" t="n">
        <v>1</v>
      </c>
      <c r="J1051" s="119"/>
      <c r="K1051" s="120" t="s">
        <v>3274</v>
      </c>
    </row>
    <row r="1052" customFormat="false" ht="67.5" hidden="false" customHeight="true" outlineLevel="0" collapsed="false">
      <c r="A1052" s="112" t="n">
        <v>1051</v>
      </c>
      <c r="B1052" s="113" t="n">
        <v>0.2</v>
      </c>
      <c r="C1052" s="114" t="s">
        <v>3281</v>
      </c>
      <c r="D1052" s="115" t="s">
        <v>1603</v>
      </c>
      <c r="E1052" s="116" t="s">
        <v>1604</v>
      </c>
      <c r="F1052" s="117"/>
      <c r="G1052" s="118" t="n">
        <v>0</v>
      </c>
      <c r="H1052" s="117"/>
      <c r="I1052" s="119" t="n">
        <v>1</v>
      </c>
      <c r="J1052" s="119"/>
      <c r="K1052" s="120" t="s">
        <v>3274</v>
      </c>
    </row>
    <row r="1053" customFormat="false" ht="67.5" hidden="false" customHeight="true" outlineLevel="0" collapsed="false">
      <c r="A1053" s="112" t="n">
        <v>1052</v>
      </c>
      <c r="B1053" s="113" t="n">
        <v>0.2</v>
      </c>
      <c r="C1053" s="114" t="s">
        <v>3282</v>
      </c>
      <c r="D1053" s="115" t="s">
        <v>1606</v>
      </c>
      <c r="E1053" s="116" t="s">
        <v>1607</v>
      </c>
      <c r="F1053" s="117"/>
      <c r="G1053" s="118" t="n">
        <v>0</v>
      </c>
      <c r="H1053" s="117"/>
      <c r="I1053" s="119"/>
      <c r="J1053" s="119"/>
      <c r="K1053" s="120" t="s">
        <v>3274</v>
      </c>
    </row>
    <row r="1054" customFormat="false" ht="67.5" hidden="false" customHeight="true" outlineLevel="0" collapsed="false">
      <c r="A1054" s="112" t="n">
        <v>1053</v>
      </c>
      <c r="B1054" s="113" t="n">
        <v>0.2</v>
      </c>
      <c r="C1054" s="114" t="s">
        <v>3283</v>
      </c>
      <c r="D1054" s="115" t="s">
        <v>1609</v>
      </c>
      <c r="E1054" s="116" t="s">
        <v>1610</v>
      </c>
      <c r="F1054" s="117"/>
      <c r="G1054" s="118" t="n">
        <v>0</v>
      </c>
      <c r="H1054" s="117"/>
      <c r="I1054" s="119" t="n">
        <v>1</v>
      </c>
      <c r="J1054" s="119"/>
      <c r="K1054" s="120" t="s">
        <v>3274</v>
      </c>
    </row>
    <row r="1055" customFormat="false" ht="67.5" hidden="false" customHeight="true" outlineLevel="0" collapsed="false">
      <c r="A1055" s="112" t="n">
        <v>1054</v>
      </c>
      <c r="B1055" s="113" t="n">
        <v>0.2</v>
      </c>
      <c r="C1055" s="114" t="s">
        <v>3284</v>
      </c>
      <c r="D1055" s="115" t="s">
        <v>1612</v>
      </c>
      <c r="E1055" s="116" t="s">
        <v>1613</v>
      </c>
      <c r="F1055" s="117"/>
      <c r="G1055" s="118" t="n">
        <v>0</v>
      </c>
      <c r="H1055" s="117"/>
      <c r="I1055" s="119"/>
      <c r="J1055" s="119"/>
      <c r="K1055" s="120" t="s">
        <v>3274</v>
      </c>
    </row>
    <row r="1056" customFormat="false" ht="67.5" hidden="false" customHeight="true" outlineLevel="0" collapsed="false">
      <c r="A1056" s="112" t="n">
        <v>1055</v>
      </c>
      <c r="B1056" s="113" t="n">
        <v>0.2</v>
      </c>
      <c r="C1056" s="114" t="s">
        <v>3285</v>
      </c>
      <c r="D1056" s="115" t="s">
        <v>1615</v>
      </c>
      <c r="E1056" s="116" t="s">
        <v>1616</v>
      </c>
      <c r="F1056" s="117"/>
      <c r="G1056" s="118" t="n">
        <v>0</v>
      </c>
      <c r="H1056" s="117"/>
      <c r="I1056" s="119"/>
      <c r="J1056" s="119"/>
      <c r="K1056" s="120" t="s">
        <v>3274</v>
      </c>
    </row>
    <row r="1057" customFormat="false" ht="67.5" hidden="false" customHeight="true" outlineLevel="0" collapsed="false">
      <c r="A1057" s="112" t="n">
        <v>1056</v>
      </c>
      <c r="B1057" s="113" t="n">
        <v>0.2</v>
      </c>
      <c r="C1057" s="114" t="s">
        <v>3286</v>
      </c>
      <c r="D1057" s="115" t="s">
        <v>1618</v>
      </c>
      <c r="E1057" s="116" t="s">
        <v>1619</v>
      </c>
      <c r="F1057" s="117"/>
      <c r="G1057" s="118" t="n">
        <v>0</v>
      </c>
      <c r="H1057" s="117"/>
      <c r="I1057" s="119" t="n">
        <v>1</v>
      </c>
      <c r="J1057" s="119"/>
      <c r="K1057" s="120" t="s">
        <v>3274</v>
      </c>
    </row>
    <row r="1058" customFormat="false" ht="67.5" hidden="false" customHeight="true" outlineLevel="0" collapsed="false">
      <c r="A1058" s="112" t="n">
        <v>1057</v>
      </c>
      <c r="B1058" s="113" t="n">
        <v>0.2</v>
      </c>
      <c r="C1058" s="114" t="s">
        <v>3287</v>
      </c>
      <c r="D1058" s="115" t="s">
        <v>1621</v>
      </c>
      <c r="E1058" s="116" t="s">
        <v>1622</v>
      </c>
      <c r="F1058" s="117"/>
      <c r="G1058" s="118" t="n">
        <v>0</v>
      </c>
      <c r="H1058" s="117"/>
      <c r="I1058" s="119" t="n">
        <v>1</v>
      </c>
      <c r="J1058" s="119"/>
      <c r="K1058" s="120" t="s">
        <v>3274</v>
      </c>
    </row>
    <row r="1059" customFormat="false" ht="67.5" hidden="false" customHeight="true" outlineLevel="0" collapsed="false">
      <c r="A1059" s="112" t="n">
        <v>1058</v>
      </c>
      <c r="B1059" s="113" t="n">
        <v>0.2</v>
      </c>
      <c r="C1059" s="114" t="s">
        <v>3288</v>
      </c>
      <c r="D1059" s="115" t="s">
        <v>1624</v>
      </c>
      <c r="E1059" s="116" t="s">
        <v>1625</v>
      </c>
      <c r="F1059" s="117"/>
      <c r="G1059" s="118" t="n">
        <v>0</v>
      </c>
      <c r="H1059" s="117"/>
      <c r="I1059" s="119"/>
      <c r="J1059" s="119"/>
      <c r="K1059" s="120" t="s">
        <v>3274</v>
      </c>
    </row>
    <row r="1060" customFormat="false" ht="67.5" hidden="false" customHeight="true" outlineLevel="0" collapsed="false">
      <c r="A1060" s="112" t="n">
        <v>1059</v>
      </c>
      <c r="B1060" s="113" t="n">
        <v>0.2</v>
      </c>
      <c r="C1060" s="114" t="s">
        <v>3289</v>
      </c>
      <c r="D1060" s="115" t="s">
        <v>1627</v>
      </c>
      <c r="E1060" s="116" t="s">
        <v>1628</v>
      </c>
      <c r="F1060" s="117"/>
      <c r="G1060" s="118" t="n">
        <v>0</v>
      </c>
      <c r="H1060" s="117"/>
      <c r="I1060" s="119"/>
      <c r="J1060" s="119"/>
      <c r="K1060" s="120" t="s">
        <v>3274</v>
      </c>
    </row>
    <row r="1061" customFormat="false" ht="67.5" hidden="false" customHeight="true" outlineLevel="0" collapsed="false">
      <c r="A1061" s="112" t="n">
        <v>1060</v>
      </c>
      <c r="B1061" s="113" t="n">
        <v>0.2</v>
      </c>
      <c r="C1061" s="114" t="s">
        <v>3290</v>
      </c>
      <c r="D1061" s="115" t="s">
        <v>1630</v>
      </c>
      <c r="E1061" s="116" t="s">
        <v>1631</v>
      </c>
      <c r="F1061" s="117"/>
      <c r="G1061" s="118" t="n">
        <v>0</v>
      </c>
      <c r="H1061" s="117"/>
      <c r="I1061" s="119" t="n">
        <v>1</v>
      </c>
      <c r="J1061" s="119"/>
      <c r="K1061" s="120" t="s">
        <v>3274</v>
      </c>
    </row>
    <row r="1062" customFormat="false" ht="67.5" hidden="false" customHeight="true" outlineLevel="0" collapsed="false">
      <c r="A1062" s="112" t="n">
        <v>1061</v>
      </c>
      <c r="B1062" s="113" t="n">
        <v>0.2</v>
      </c>
      <c r="C1062" s="114" t="s">
        <v>3291</v>
      </c>
      <c r="D1062" s="115" t="s">
        <v>1633</v>
      </c>
      <c r="E1062" s="116" t="s">
        <v>1634</v>
      </c>
      <c r="F1062" s="117"/>
      <c r="G1062" s="118" t="n">
        <v>0</v>
      </c>
      <c r="H1062" s="117"/>
      <c r="I1062" s="119"/>
      <c r="J1062" s="119"/>
      <c r="K1062" s="120" t="s">
        <v>3274</v>
      </c>
    </row>
    <row r="1063" customFormat="false" ht="67.5" hidden="false" customHeight="true" outlineLevel="0" collapsed="false">
      <c r="A1063" s="112" t="n">
        <v>1062</v>
      </c>
      <c r="B1063" s="113" t="n">
        <v>0.2</v>
      </c>
      <c r="C1063" s="114" t="s">
        <v>3292</v>
      </c>
      <c r="D1063" s="115" t="s">
        <v>1636</v>
      </c>
      <c r="E1063" s="116" t="s">
        <v>1637</v>
      </c>
      <c r="F1063" s="117"/>
      <c r="G1063" s="118" t="n">
        <v>0</v>
      </c>
      <c r="H1063" s="117"/>
      <c r="I1063" s="119" t="n">
        <v>1</v>
      </c>
      <c r="J1063" s="119"/>
      <c r="K1063" s="120" t="s">
        <v>3274</v>
      </c>
    </row>
    <row r="1064" customFormat="false" ht="67.5" hidden="false" customHeight="true" outlineLevel="0" collapsed="false">
      <c r="A1064" s="112" t="n">
        <v>1063</v>
      </c>
      <c r="B1064" s="113" t="n">
        <v>0.3</v>
      </c>
      <c r="C1064" s="114" t="s">
        <v>3293</v>
      </c>
      <c r="D1064" s="115" t="s">
        <v>1639</v>
      </c>
      <c r="E1064" s="116" t="s">
        <v>1640</v>
      </c>
      <c r="F1064" s="117"/>
      <c r="G1064" s="118" t="n">
        <v>0</v>
      </c>
      <c r="H1064" s="117"/>
      <c r="I1064" s="119"/>
      <c r="J1064" s="119"/>
      <c r="K1064" s="120" t="s">
        <v>3274</v>
      </c>
    </row>
    <row r="1065" customFormat="false" ht="67.5" hidden="false" customHeight="true" outlineLevel="0" collapsed="false">
      <c r="A1065" s="112" t="n">
        <v>1064</v>
      </c>
      <c r="B1065" s="113" t="n">
        <v>0.3</v>
      </c>
      <c r="C1065" s="114" t="s">
        <v>3294</v>
      </c>
      <c r="D1065" s="115" t="s">
        <v>1642</v>
      </c>
      <c r="E1065" s="116" t="s">
        <v>1607</v>
      </c>
      <c r="F1065" s="117"/>
      <c r="G1065" s="118" t="n">
        <v>0</v>
      </c>
      <c r="H1065" s="117"/>
      <c r="I1065" s="119"/>
      <c r="J1065" s="119"/>
      <c r="K1065" s="120" t="s">
        <v>3274</v>
      </c>
    </row>
    <row r="1066" customFormat="false" ht="67.5" hidden="false" customHeight="true" outlineLevel="0" collapsed="false">
      <c r="A1066" s="112" t="n">
        <v>1065</v>
      </c>
      <c r="B1066" s="113" t="n">
        <v>0.3</v>
      </c>
      <c r="C1066" s="114" t="s">
        <v>3295</v>
      </c>
      <c r="D1066" s="115" t="s">
        <v>1644</v>
      </c>
      <c r="E1066" s="116" t="s">
        <v>1645</v>
      </c>
      <c r="F1066" s="117"/>
      <c r="G1066" s="118" t="n">
        <v>0</v>
      </c>
      <c r="H1066" s="117"/>
      <c r="I1066" s="119" t="n">
        <v>1</v>
      </c>
      <c r="J1066" s="119"/>
      <c r="K1066" s="120" t="s">
        <v>3274</v>
      </c>
    </row>
    <row r="1067" customFormat="false" ht="67.5" hidden="false" customHeight="true" outlineLevel="0" collapsed="false">
      <c r="A1067" s="112" t="n">
        <v>1066</v>
      </c>
      <c r="B1067" s="113" t="n">
        <v>0.3</v>
      </c>
      <c r="C1067" s="114" t="s">
        <v>3296</v>
      </c>
      <c r="D1067" s="115" t="s">
        <v>1647</v>
      </c>
      <c r="E1067" s="116" t="s">
        <v>1631</v>
      </c>
      <c r="F1067" s="117"/>
      <c r="G1067" s="118" t="n">
        <v>0</v>
      </c>
      <c r="H1067" s="117"/>
      <c r="I1067" s="119" t="n">
        <v>1</v>
      </c>
      <c r="J1067" s="119"/>
      <c r="K1067" s="120" t="s">
        <v>3274</v>
      </c>
    </row>
    <row r="1068" customFormat="false" ht="67.5" hidden="false" customHeight="true" outlineLevel="0" collapsed="false">
      <c r="A1068" s="112" t="n">
        <v>1067</v>
      </c>
      <c r="B1068" s="113" t="n">
        <v>0.3</v>
      </c>
      <c r="C1068" s="114" t="s">
        <v>3297</v>
      </c>
      <c r="D1068" s="115" t="s">
        <v>1649</v>
      </c>
      <c r="E1068" s="116" t="s">
        <v>1650</v>
      </c>
      <c r="F1068" s="117"/>
      <c r="G1068" s="118" t="n">
        <v>0</v>
      </c>
      <c r="H1068" s="117"/>
      <c r="I1068" s="119" t="n">
        <v>1</v>
      </c>
      <c r="J1068" s="119"/>
      <c r="K1068" s="120" t="s">
        <v>3274</v>
      </c>
    </row>
    <row r="1069" customFormat="false" ht="67.5" hidden="false" customHeight="true" outlineLevel="0" collapsed="false">
      <c r="A1069" s="112" t="n">
        <v>1068</v>
      </c>
      <c r="B1069" s="113" t="n">
        <v>0.3</v>
      </c>
      <c r="C1069" s="114" t="s">
        <v>3298</v>
      </c>
      <c r="D1069" s="115" t="s">
        <v>1652</v>
      </c>
      <c r="E1069" s="116" t="s">
        <v>1589</v>
      </c>
      <c r="F1069" s="117"/>
      <c r="G1069" s="118" t="n">
        <v>0</v>
      </c>
      <c r="H1069" s="117"/>
      <c r="I1069" s="119" t="n">
        <v>1</v>
      </c>
      <c r="J1069" s="119"/>
      <c r="K1069" s="120" t="s">
        <v>3274</v>
      </c>
    </row>
    <row r="1070" customFormat="false" ht="67.5" hidden="false" customHeight="true" outlineLevel="0" collapsed="false">
      <c r="A1070" s="112" t="n">
        <v>1069</v>
      </c>
      <c r="B1070" s="113" t="n">
        <v>0.3</v>
      </c>
      <c r="C1070" s="114" t="s">
        <v>3299</v>
      </c>
      <c r="D1070" s="115" t="s">
        <v>1654</v>
      </c>
      <c r="E1070" s="116" t="s">
        <v>1655</v>
      </c>
      <c r="F1070" s="117"/>
      <c r="G1070" s="118" t="n">
        <v>0</v>
      </c>
      <c r="H1070" s="117"/>
      <c r="I1070" s="119"/>
      <c r="J1070" s="119"/>
      <c r="K1070" s="120" t="s">
        <v>3274</v>
      </c>
    </row>
    <row r="1071" customFormat="false" ht="67.5" hidden="false" customHeight="true" outlineLevel="0" collapsed="false">
      <c r="A1071" s="112" t="n">
        <v>1070</v>
      </c>
      <c r="B1071" s="113" t="n">
        <v>0.3</v>
      </c>
      <c r="C1071" s="114" t="s">
        <v>3300</v>
      </c>
      <c r="D1071" s="115" t="s">
        <v>1657</v>
      </c>
      <c r="E1071" s="116" t="s">
        <v>1658</v>
      </c>
      <c r="F1071" s="117"/>
      <c r="G1071" s="118" t="n">
        <v>0</v>
      </c>
      <c r="H1071" s="117"/>
      <c r="I1071" s="119"/>
      <c r="J1071" s="119"/>
      <c r="K1071" s="120" t="s">
        <v>3274</v>
      </c>
    </row>
    <row r="1072" customFormat="false" ht="67.5" hidden="false" customHeight="true" outlineLevel="0" collapsed="false">
      <c r="A1072" s="112" t="n">
        <v>1071</v>
      </c>
      <c r="B1072" s="113" t="n">
        <v>0.3</v>
      </c>
      <c r="C1072" s="114" t="s">
        <v>3301</v>
      </c>
      <c r="D1072" s="115" t="s">
        <v>1660</v>
      </c>
      <c r="E1072" s="116" t="s">
        <v>1661</v>
      </c>
      <c r="F1072" s="117"/>
      <c r="G1072" s="118" t="n">
        <v>0</v>
      </c>
      <c r="H1072" s="117"/>
      <c r="I1072" s="119"/>
      <c r="J1072" s="119"/>
      <c r="K1072" s="120" t="s">
        <v>3274</v>
      </c>
    </row>
    <row r="1073" customFormat="false" ht="67.5" hidden="false" customHeight="true" outlineLevel="0" collapsed="false">
      <c r="A1073" s="112" t="n">
        <v>1072</v>
      </c>
      <c r="B1073" s="113" t="n">
        <v>0.3</v>
      </c>
      <c r="C1073" s="114" t="s">
        <v>3302</v>
      </c>
      <c r="D1073" s="115" t="s">
        <v>1663</v>
      </c>
      <c r="E1073" s="116" t="s">
        <v>1607</v>
      </c>
      <c r="F1073" s="117"/>
      <c r="G1073" s="118" t="n">
        <v>0</v>
      </c>
      <c r="H1073" s="117"/>
      <c r="I1073" s="119"/>
      <c r="J1073" s="119"/>
      <c r="K1073" s="120" t="s">
        <v>3274</v>
      </c>
    </row>
    <row r="1074" customFormat="false" ht="67.5" hidden="false" customHeight="true" outlineLevel="0" collapsed="false">
      <c r="A1074" s="112" t="n">
        <v>1073</v>
      </c>
      <c r="B1074" s="113" t="n">
        <v>0.3</v>
      </c>
      <c r="C1074" s="114" t="s">
        <v>3303</v>
      </c>
      <c r="D1074" s="115" t="s">
        <v>1665</v>
      </c>
      <c r="E1074" s="116" t="s">
        <v>1666</v>
      </c>
      <c r="F1074" s="117"/>
      <c r="G1074" s="118" t="n">
        <v>0</v>
      </c>
      <c r="H1074" s="117"/>
      <c r="I1074" s="119"/>
      <c r="J1074" s="119"/>
      <c r="K1074" s="120" t="s">
        <v>3274</v>
      </c>
    </row>
    <row r="1075" customFormat="false" ht="67.5" hidden="false" customHeight="true" outlineLevel="0" collapsed="false">
      <c r="A1075" s="112" t="n">
        <v>1074</v>
      </c>
      <c r="B1075" s="113" t="n">
        <v>0.3</v>
      </c>
      <c r="C1075" s="114" t="s">
        <v>3304</v>
      </c>
      <c r="D1075" s="115" t="s">
        <v>1668</v>
      </c>
      <c r="E1075" s="116" t="s">
        <v>1669</v>
      </c>
      <c r="F1075" s="117"/>
      <c r="G1075" s="118" t="n">
        <v>0</v>
      </c>
      <c r="H1075" s="117"/>
      <c r="I1075" s="119"/>
      <c r="J1075" s="119"/>
      <c r="K1075" s="120" t="s">
        <v>3274</v>
      </c>
    </row>
    <row r="1076" customFormat="false" ht="67.5" hidden="false" customHeight="true" outlineLevel="0" collapsed="false">
      <c r="A1076" s="112" t="n">
        <v>1075</v>
      </c>
      <c r="B1076" s="113" t="n">
        <v>0.4</v>
      </c>
      <c r="C1076" s="114" t="s">
        <v>3305</v>
      </c>
      <c r="D1076" s="115" t="s">
        <v>1671</v>
      </c>
      <c r="E1076" s="116" t="s">
        <v>1672</v>
      </c>
      <c r="F1076" s="117"/>
      <c r="G1076" s="118" t="n">
        <v>0</v>
      </c>
      <c r="H1076" s="117"/>
      <c r="I1076" s="119" t="n">
        <v>1</v>
      </c>
      <c r="J1076" s="119"/>
      <c r="K1076" s="120" t="s">
        <v>3274</v>
      </c>
    </row>
    <row r="1077" customFormat="false" ht="67.5" hidden="false" customHeight="true" outlineLevel="0" collapsed="false">
      <c r="A1077" s="112" t="n">
        <v>1076</v>
      </c>
      <c r="B1077" s="113" t="n">
        <v>0.4</v>
      </c>
      <c r="C1077" s="114" t="s">
        <v>3306</v>
      </c>
      <c r="D1077" s="115" t="s">
        <v>1674</v>
      </c>
      <c r="E1077" s="116" t="s">
        <v>1631</v>
      </c>
      <c r="F1077" s="117"/>
      <c r="G1077" s="118" t="n">
        <v>0</v>
      </c>
      <c r="H1077" s="117"/>
      <c r="I1077" s="119" t="n">
        <v>1</v>
      </c>
      <c r="J1077" s="119"/>
      <c r="K1077" s="120" t="s">
        <v>3274</v>
      </c>
    </row>
    <row r="1078" customFormat="false" ht="67.5" hidden="false" customHeight="true" outlineLevel="0" collapsed="false">
      <c r="A1078" s="112" t="n">
        <v>1077</v>
      </c>
      <c r="B1078" s="113" t="n">
        <v>0.4</v>
      </c>
      <c r="C1078" s="114" t="s">
        <v>3307</v>
      </c>
      <c r="D1078" s="115" t="s">
        <v>1676</v>
      </c>
      <c r="E1078" s="116" t="s">
        <v>1677</v>
      </c>
      <c r="F1078" s="117"/>
      <c r="G1078" s="118" t="n">
        <v>0</v>
      </c>
      <c r="H1078" s="117"/>
      <c r="I1078" s="119"/>
      <c r="J1078" s="119"/>
      <c r="K1078" s="120" t="s">
        <v>3274</v>
      </c>
    </row>
    <row r="1079" customFormat="false" ht="67.5" hidden="false" customHeight="true" outlineLevel="0" collapsed="false">
      <c r="A1079" s="112" t="n">
        <v>1078</v>
      </c>
      <c r="B1079" s="113" t="n">
        <v>0.4</v>
      </c>
      <c r="C1079" s="114" t="s">
        <v>3308</v>
      </c>
      <c r="D1079" s="115" t="s">
        <v>1679</v>
      </c>
      <c r="E1079" s="116" t="s">
        <v>1680</v>
      </c>
      <c r="F1079" s="117"/>
      <c r="G1079" s="118" t="n">
        <v>0</v>
      </c>
      <c r="H1079" s="117"/>
      <c r="I1079" s="119" t="n">
        <v>1</v>
      </c>
      <c r="J1079" s="119"/>
      <c r="K1079" s="120" t="s">
        <v>3274</v>
      </c>
    </row>
    <row r="1080" customFormat="false" ht="67.5" hidden="false" customHeight="true" outlineLevel="0" collapsed="false">
      <c r="A1080" s="112" t="n">
        <v>1079</v>
      </c>
      <c r="B1080" s="113" t="n">
        <v>0.4</v>
      </c>
      <c r="C1080" s="114" t="s">
        <v>3309</v>
      </c>
      <c r="D1080" s="115" t="s">
        <v>1682</v>
      </c>
      <c r="E1080" s="116" t="s">
        <v>1589</v>
      </c>
      <c r="F1080" s="117"/>
      <c r="G1080" s="118" t="n">
        <v>0</v>
      </c>
      <c r="H1080" s="117"/>
      <c r="I1080" s="119" t="n">
        <v>1</v>
      </c>
      <c r="J1080" s="119"/>
      <c r="K1080" s="120" t="s">
        <v>3274</v>
      </c>
    </row>
    <row r="1081" customFormat="false" ht="67.5" hidden="false" customHeight="true" outlineLevel="0" collapsed="false">
      <c r="A1081" s="112" t="n">
        <v>1080</v>
      </c>
      <c r="B1081" s="113" t="n">
        <v>0.4</v>
      </c>
      <c r="C1081" s="114" t="s">
        <v>3310</v>
      </c>
      <c r="D1081" s="115" t="s">
        <v>1684</v>
      </c>
      <c r="E1081" s="116" t="s">
        <v>1685</v>
      </c>
      <c r="F1081" s="117"/>
      <c r="G1081" s="118" t="n">
        <v>0</v>
      </c>
      <c r="H1081" s="117"/>
      <c r="I1081" s="119"/>
      <c r="J1081" s="119"/>
      <c r="K1081" s="120" t="s">
        <v>3274</v>
      </c>
    </row>
    <row r="1082" customFormat="false" ht="67.5" hidden="false" customHeight="true" outlineLevel="0" collapsed="false">
      <c r="A1082" s="112" t="n">
        <v>1081</v>
      </c>
      <c r="B1082" s="113" t="n">
        <v>0.4</v>
      </c>
      <c r="C1082" s="114" t="s">
        <v>3311</v>
      </c>
      <c r="D1082" s="115" t="s">
        <v>1687</v>
      </c>
      <c r="E1082" s="116" t="s">
        <v>1688</v>
      </c>
      <c r="F1082" s="117"/>
      <c r="G1082" s="118" t="n">
        <v>0</v>
      </c>
      <c r="H1082" s="117"/>
      <c r="I1082" s="119"/>
      <c r="J1082" s="119"/>
      <c r="K1082" s="120" t="s">
        <v>3274</v>
      </c>
    </row>
    <row r="1083" customFormat="false" ht="67.5" hidden="false" customHeight="true" outlineLevel="0" collapsed="false">
      <c r="A1083" s="112" t="n">
        <v>1082</v>
      </c>
      <c r="B1083" s="113" t="n">
        <v>0.4</v>
      </c>
      <c r="C1083" s="114" t="s">
        <v>3312</v>
      </c>
      <c r="D1083" s="115" t="s">
        <v>1690</v>
      </c>
      <c r="E1083" s="116" t="s">
        <v>1691</v>
      </c>
      <c r="F1083" s="117"/>
      <c r="G1083" s="118" t="n">
        <v>0</v>
      </c>
      <c r="H1083" s="117"/>
      <c r="I1083" s="119"/>
      <c r="J1083" s="119"/>
      <c r="K1083" s="120" t="s">
        <v>3274</v>
      </c>
    </row>
    <row r="1084" customFormat="false" ht="67.5" hidden="false" customHeight="true" outlineLevel="0" collapsed="false">
      <c r="A1084" s="112" t="n">
        <v>1083</v>
      </c>
      <c r="B1084" s="113" t="n">
        <v>0.4</v>
      </c>
      <c r="C1084" s="114" t="s">
        <v>3313</v>
      </c>
      <c r="D1084" s="115" t="s">
        <v>1693</v>
      </c>
      <c r="E1084" s="116" t="s">
        <v>1631</v>
      </c>
      <c r="F1084" s="117"/>
      <c r="G1084" s="118" t="n">
        <v>0</v>
      </c>
      <c r="H1084" s="117"/>
      <c r="I1084" s="119" t="n">
        <v>1</v>
      </c>
      <c r="J1084" s="119"/>
      <c r="K1084" s="120" t="s">
        <v>3274</v>
      </c>
    </row>
    <row r="1085" customFormat="false" ht="67.5" hidden="false" customHeight="true" outlineLevel="0" collapsed="false">
      <c r="A1085" s="112" t="n">
        <v>1084</v>
      </c>
      <c r="B1085" s="113" t="n">
        <v>0.4</v>
      </c>
      <c r="C1085" s="114" t="s">
        <v>3314</v>
      </c>
      <c r="D1085" s="115" t="s">
        <v>1695</v>
      </c>
      <c r="E1085" s="116" t="s">
        <v>1696</v>
      </c>
      <c r="F1085" s="117"/>
      <c r="G1085" s="118" t="n">
        <v>0.1</v>
      </c>
      <c r="H1085" s="117"/>
      <c r="I1085" s="119" t="n">
        <v>1</v>
      </c>
      <c r="J1085" s="119"/>
      <c r="K1085" s="120" t="s">
        <v>3274</v>
      </c>
    </row>
    <row r="1086" customFormat="false" ht="67.5" hidden="false" customHeight="true" outlineLevel="0" collapsed="false">
      <c r="A1086" s="112" t="n">
        <v>1085</v>
      </c>
      <c r="B1086" s="113" t="n">
        <v>0.5</v>
      </c>
      <c r="C1086" s="114" t="s">
        <v>3315</v>
      </c>
      <c r="D1086" s="115" t="s">
        <v>1698</v>
      </c>
      <c r="E1086" s="116" t="s">
        <v>1607</v>
      </c>
      <c r="F1086" s="117"/>
      <c r="G1086" s="118" t="n">
        <v>0</v>
      </c>
      <c r="H1086" s="117"/>
      <c r="I1086" s="119"/>
      <c r="J1086" s="119"/>
      <c r="K1086" s="120" t="s">
        <v>3274</v>
      </c>
    </row>
    <row r="1087" customFormat="false" ht="67.5" hidden="false" customHeight="true" outlineLevel="0" collapsed="false">
      <c r="A1087" s="112" t="n">
        <v>1086</v>
      </c>
      <c r="B1087" s="113" t="n">
        <v>0.5</v>
      </c>
      <c r="C1087" s="114" t="s">
        <v>3316</v>
      </c>
      <c r="D1087" s="115" t="s">
        <v>1700</v>
      </c>
      <c r="E1087" s="116" t="s">
        <v>1701</v>
      </c>
      <c r="F1087" s="117"/>
      <c r="G1087" s="118" t="n">
        <v>0</v>
      </c>
      <c r="H1087" s="117"/>
      <c r="I1087" s="119" t="n">
        <v>1</v>
      </c>
      <c r="J1087" s="119"/>
      <c r="K1087" s="120" t="s">
        <v>3274</v>
      </c>
    </row>
    <row r="1088" customFormat="false" ht="67.5" hidden="false" customHeight="true" outlineLevel="0" collapsed="false">
      <c r="A1088" s="112" t="n">
        <v>1087</v>
      </c>
      <c r="B1088" s="113" t="n">
        <v>0.5</v>
      </c>
      <c r="C1088" s="114" t="s">
        <v>3317</v>
      </c>
      <c r="D1088" s="115" t="s">
        <v>1703</v>
      </c>
      <c r="E1088" s="116" t="s">
        <v>1704</v>
      </c>
      <c r="F1088" s="117"/>
      <c r="G1088" s="118" t="n">
        <v>0</v>
      </c>
      <c r="H1088" s="117"/>
      <c r="I1088" s="119"/>
      <c r="J1088" s="119"/>
      <c r="K1088" s="120" t="s">
        <v>3274</v>
      </c>
    </row>
    <row r="1089" customFormat="false" ht="67.5" hidden="false" customHeight="true" outlineLevel="0" collapsed="false">
      <c r="A1089" s="112" t="n">
        <v>1088</v>
      </c>
      <c r="B1089" s="113" t="n">
        <v>0.5</v>
      </c>
      <c r="C1089" s="114" t="s">
        <v>3318</v>
      </c>
      <c r="D1089" s="115" t="s">
        <v>1706</v>
      </c>
      <c r="E1089" s="116" t="s">
        <v>1707</v>
      </c>
      <c r="F1089" s="117"/>
      <c r="G1089" s="118" t="n">
        <v>0</v>
      </c>
      <c r="H1089" s="117"/>
      <c r="I1089" s="119"/>
      <c r="J1089" s="119"/>
      <c r="K1089" s="120" t="s">
        <v>3274</v>
      </c>
    </row>
    <row r="1090" customFormat="false" ht="67.5" hidden="false" customHeight="true" outlineLevel="0" collapsed="false">
      <c r="A1090" s="112" t="n">
        <v>1089</v>
      </c>
      <c r="B1090" s="113" t="n">
        <v>0.5</v>
      </c>
      <c r="C1090" s="114" t="s">
        <v>3319</v>
      </c>
      <c r="D1090" s="115" t="s">
        <v>1709</v>
      </c>
      <c r="E1090" s="116" t="s">
        <v>1710</v>
      </c>
      <c r="F1090" s="117"/>
      <c r="G1090" s="118" t="n">
        <v>0</v>
      </c>
      <c r="H1090" s="117"/>
      <c r="I1090" s="119" t="n">
        <v>1</v>
      </c>
      <c r="J1090" s="119"/>
      <c r="K1090" s="120" t="s">
        <v>3274</v>
      </c>
    </row>
    <row r="1091" customFormat="false" ht="67.5" hidden="false" customHeight="true" outlineLevel="0" collapsed="false">
      <c r="A1091" s="112" t="n">
        <v>1090</v>
      </c>
      <c r="B1091" s="113" t="n">
        <v>0.5</v>
      </c>
      <c r="C1091" s="114" t="s">
        <v>3320</v>
      </c>
      <c r="D1091" s="115" t="s">
        <v>1712</v>
      </c>
      <c r="E1091" s="116" t="s">
        <v>1713</v>
      </c>
      <c r="F1091" s="117"/>
      <c r="G1091" s="118" t="n">
        <v>0</v>
      </c>
      <c r="H1091" s="117"/>
      <c r="I1091" s="119"/>
      <c r="J1091" s="119"/>
      <c r="K1091" s="120" t="s">
        <v>3274</v>
      </c>
    </row>
    <row r="1092" customFormat="false" ht="67.5" hidden="false" customHeight="true" outlineLevel="0" collapsed="false">
      <c r="A1092" s="112" t="n">
        <v>1091</v>
      </c>
      <c r="B1092" s="113" t="n">
        <v>0.5</v>
      </c>
      <c r="C1092" s="114" t="s">
        <v>3321</v>
      </c>
      <c r="D1092" s="115" t="s">
        <v>1715</v>
      </c>
      <c r="E1092" s="116" t="s">
        <v>1716</v>
      </c>
      <c r="F1092" s="117"/>
      <c r="G1092" s="118" t="n">
        <v>0</v>
      </c>
      <c r="H1092" s="117"/>
      <c r="I1092" s="119"/>
      <c r="J1092" s="119"/>
      <c r="K1092" s="120" t="s">
        <v>3274</v>
      </c>
    </row>
    <row r="1093" customFormat="false" ht="67.5" hidden="false" customHeight="true" outlineLevel="0" collapsed="false">
      <c r="A1093" s="112" t="n">
        <v>1092</v>
      </c>
      <c r="B1093" s="113" t="n">
        <v>0.5</v>
      </c>
      <c r="C1093" s="114" t="s">
        <v>3322</v>
      </c>
      <c r="D1093" s="115" t="s">
        <v>1718</v>
      </c>
      <c r="E1093" s="116" t="s">
        <v>1719</v>
      </c>
      <c r="F1093" s="117"/>
      <c r="G1093" s="118" t="n">
        <v>0</v>
      </c>
      <c r="H1093" s="117"/>
      <c r="I1093" s="119"/>
      <c r="J1093" s="119"/>
      <c r="K1093" s="120" t="s">
        <v>3274</v>
      </c>
    </row>
    <row r="1094" customFormat="false" ht="67.5" hidden="false" customHeight="true" outlineLevel="0" collapsed="false">
      <c r="A1094" s="112" t="n">
        <v>1093</v>
      </c>
      <c r="B1094" s="113" t="n">
        <v>0.5</v>
      </c>
      <c r="C1094" s="114" t="s">
        <v>3323</v>
      </c>
      <c r="D1094" s="115" t="s">
        <v>1721</v>
      </c>
      <c r="E1094" s="116" t="s">
        <v>1722</v>
      </c>
      <c r="F1094" s="117"/>
      <c r="G1094" s="118" t="n">
        <v>0</v>
      </c>
      <c r="H1094" s="117"/>
      <c r="I1094" s="119"/>
      <c r="J1094" s="119"/>
      <c r="K1094" s="120" t="s">
        <v>3274</v>
      </c>
    </row>
    <row r="1095" customFormat="false" ht="67.5" hidden="false" customHeight="true" outlineLevel="0" collapsed="false">
      <c r="A1095" s="112" t="n">
        <v>1094</v>
      </c>
      <c r="B1095" s="113" t="n">
        <v>0.5</v>
      </c>
      <c r="C1095" s="114" t="s">
        <v>3324</v>
      </c>
      <c r="D1095" s="115" t="s">
        <v>1724</v>
      </c>
      <c r="E1095" s="116" t="s">
        <v>1725</v>
      </c>
      <c r="F1095" s="117"/>
      <c r="G1095" s="118" t="n">
        <v>0</v>
      </c>
      <c r="H1095" s="117"/>
      <c r="I1095" s="119" t="n">
        <v>1</v>
      </c>
      <c r="J1095" s="119"/>
      <c r="K1095" s="120" t="s">
        <v>3274</v>
      </c>
    </row>
    <row r="1096" customFormat="false" ht="67.5" hidden="false" customHeight="true" outlineLevel="0" collapsed="false">
      <c r="A1096" s="112" t="n">
        <v>1095</v>
      </c>
      <c r="B1096" s="113" t="n">
        <v>0.5</v>
      </c>
      <c r="C1096" s="114" t="s">
        <v>3325</v>
      </c>
      <c r="D1096" s="115" t="s">
        <v>1727</v>
      </c>
      <c r="E1096" s="116" t="s">
        <v>1728</v>
      </c>
      <c r="F1096" s="117"/>
      <c r="G1096" s="118" t="n">
        <v>0</v>
      </c>
      <c r="H1096" s="117"/>
      <c r="I1096" s="119" t="n">
        <v>1</v>
      </c>
      <c r="J1096" s="119"/>
      <c r="K1096" s="120" t="s">
        <v>3274</v>
      </c>
    </row>
    <row r="1097" customFormat="false" ht="67.5" hidden="false" customHeight="true" outlineLevel="0" collapsed="false">
      <c r="A1097" s="112" t="n">
        <v>1096</v>
      </c>
      <c r="B1097" s="113" t="n">
        <v>0.5</v>
      </c>
      <c r="C1097" s="114" t="s">
        <v>3326</v>
      </c>
      <c r="D1097" s="115" t="s">
        <v>1730</v>
      </c>
      <c r="E1097" s="116" t="s">
        <v>1731</v>
      </c>
      <c r="F1097" s="117"/>
      <c r="G1097" s="118" t="n">
        <v>0</v>
      </c>
      <c r="H1097" s="117"/>
      <c r="I1097" s="119" t="n">
        <v>1</v>
      </c>
      <c r="J1097" s="119"/>
      <c r="K1097" s="120" t="s">
        <v>3274</v>
      </c>
    </row>
    <row r="1098" customFormat="false" ht="67.5" hidden="false" customHeight="true" outlineLevel="0" collapsed="false">
      <c r="A1098" s="112" t="n">
        <v>1097</v>
      </c>
      <c r="B1098" s="113" t="n">
        <v>0.5</v>
      </c>
      <c r="C1098" s="114" t="s">
        <v>3327</v>
      </c>
      <c r="D1098" s="115" t="s">
        <v>1733</v>
      </c>
      <c r="E1098" s="116" t="s">
        <v>1734</v>
      </c>
      <c r="F1098" s="117"/>
      <c r="G1098" s="118" t="n">
        <v>0</v>
      </c>
      <c r="H1098" s="117"/>
      <c r="I1098" s="119"/>
      <c r="J1098" s="119"/>
      <c r="K1098" s="120" t="s">
        <v>3274</v>
      </c>
    </row>
    <row r="1099" customFormat="false" ht="67.5" hidden="false" customHeight="true" outlineLevel="0" collapsed="false">
      <c r="A1099" s="112" t="n">
        <v>1098</v>
      </c>
      <c r="B1099" s="113" t="n">
        <v>0.5</v>
      </c>
      <c r="C1099" s="114" t="s">
        <v>3328</v>
      </c>
      <c r="D1099" s="115" t="s">
        <v>1736</v>
      </c>
      <c r="E1099" s="116" t="s">
        <v>1737</v>
      </c>
      <c r="F1099" s="117"/>
      <c r="G1099" s="118" t="n">
        <v>0</v>
      </c>
      <c r="H1099" s="117"/>
      <c r="I1099" s="119"/>
      <c r="J1099" s="119"/>
      <c r="K1099" s="120" t="s">
        <v>3274</v>
      </c>
    </row>
    <row r="1100" customFormat="false" ht="67.5" hidden="false" customHeight="true" outlineLevel="0" collapsed="false">
      <c r="A1100" s="112" t="n">
        <v>1099</v>
      </c>
      <c r="B1100" s="113" t="n">
        <v>0.6</v>
      </c>
      <c r="C1100" s="114" t="s">
        <v>3329</v>
      </c>
      <c r="D1100" s="115" t="s">
        <v>1739</v>
      </c>
      <c r="E1100" s="116" t="s">
        <v>1740</v>
      </c>
      <c r="F1100" s="117"/>
      <c r="G1100" s="118" t="n">
        <v>0</v>
      </c>
      <c r="H1100" s="117"/>
      <c r="I1100" s="119"/>
      <c r="J1100" s="119"/>
      <c r="K1100" s="120" t="s">
        <v>3274</v>
      </c>
    </row>
    <row r="1101" customFormat="false" ht="67.5" hidden="false" customHeight="true" outlineLevel="0" collapsed="false">
      <c r="A1101" s="112" t="n">
        <v>1100</v>
      </c>
      <c r="B1101" s="113" t="n">
        <v>0.6</v>
      </c>
      <c r="C1101" s="114" t="s">
        <v>3330</v>
      </c>
      <c r="D1101" s="115" t="s">
        <v>1742</v>
      </c>
      <c r="E1101" s="116" t="s">
        <v>1743</v>
      </c>
      <c r="F1101" s="117"/>
      <c r="G1101" s="118" t="n">
        <v>0</v>
      </c>
      <c r="H1101" s="117"/>
      <c r="I1101" s="119" t="n">
        <v>1</v>
      </c>
      <c r="J1101" s="119"/>
      <c r="K1101" s="120" t="s">
        <v>3274</v>
      </c>
    </row>
    <row r="1102" customFormat="false" ht="67.5" hidden="false" customHeight="true" outlineLevel="0" collapsed="false">
      <c r="A1102" s="112" t="n">
        <v>1101</v>
      </c>
      <c r="B1102" s="113" t="n">
        <v>0.6</v>
      </c>
      <c r="C1102" s="114" t="s">
        <v>3331</v>
      </c>
      <c r="D1102" s="115" t="s">
        <v>1745</v>
      </c>
      <c r="E1102" s="116" t="s">
        <v>1607</v>
      </c>
      <c r="F1102" s="117"/>
      <c r="G1102" s="118" t="n">
        <v>0</v>
      </c>
      <c r="H1102" s="117"/>
      <c r="I1102" s="119"/>
      <c r="J1102" s="119"/>
      <c r="K1102" s="120" t="s">
        <v>3274</v>
      </c>
    </row>
    <row r="1103" customFormat="false" ht="67.5" hidden="false" customHeight="true" outlineLevel="0" collapsed="false">
      <c r="A1103" s="112" t="n">
        <v>1102</v>
      </c>
      <c r="B1103" s="113" t="n">
        <v>0.6</v>
      </c>
      <c r="C1103" s="114" t="s">
        <v>3332</v>
      </c>
      <c r="D1103" s="115" t="s">
        <v>1747</v>
      </c>
      <c r="E1103" s="116" t="s">
        <v>1748</v>
      </c>
      <c r="F1103" s="117"/>
      <c r="G1103" s="118" t="n">
        <v>0</v>
      </c>
      <c r="H1103" s="117"/>
      <c r="I1103" s="119"/>
      <c r="J1103" s="119"/>
      <c r="K1103" s="120" t="s">
        <v>3274</v>
      </c>
    </row>
    <row r="1104" customFormat="false" ht="67.5" hidden="false" customHeight="true" outlineLevel="0" collapsed="false">
      <c r="A1104" s="112" t="n">
        <v>1103</v>
      </c>
      <c r="B1104" s="113" t="n">
        <v>0.6</v>
      </c>
      <c r="C1104" s="114" t="s">
        <v>3333</v>
      </c>
      <c r="D1104" s="115" t="s">
        <v>1750</v>
      </c>
      <c r="E1104" s="116" t="s">
        <v>1751</v>
      </c>
      <c r="F1104" s="117"/>
      <c r="G1104" s="118" t="n">
        <v>0</v>
      </c>
      <c r="H1104" s="117"/>
      <c r="I1104" s="119"/>
      <c r="J1104" s="119"/>
      <c r="K1104" s="120" t="s">
        <v>3274</v>
      </c>
    </row>
    <row r="1105" customFormat="false" ht="67.5" hidden="false" customHeight="true" outlineLevel="0" collapsed="false">
      <c r="A1105" s="112" t="n">
        <v>1104</v>
      </c>
      <c r="B1105" s="113" t="n">
        <v>0.6</v>
      </c>
      <c r="C1105" s="114" t="s">
        <v>3334</v>
      </c>
      <c r="D1105" s="115" t="s">
        <v>1753</v>
      </c>
      <c r="E1105" s="116" t="s">
        <v>1754</v>
      </c>
      <c r="F1105" s="117"/>
      <c r="G1105" s="118" t="n">
        <v>0</v>
      </c>
      <c r="H1105" s="117"/>
      <c r="I1105" s="119"/>
      <c r="J1105" s="119"/>
      <c r="K1105" s="120" t="s">
        <v>3274</v>
      </c>
    </row>
    <row r="1106" customFormat="false" ht="67.5" hidden="false" customHeight="true" outlineLevel="0" collapsed="false">
      <c r="A1106" s="112" t="n">
        <v>1105</v>
      </c>
      <c r="B1106" s="113" t="n">
        <v>0.6</v>
      </c>
      <c r="C1106" s="114" t="s">
        <v>3335</v>
      </c>
      <c r="D1106" s="115" t="s">
        <v>1756</v>
      </c>
      <c r="E1106" s="116" t="s">
        <v>1757</v>
      </c>
      <c r="F1106" s="117"/>
      <c r="G1106" s="118" t="n">
        <v>0</v>
      </c>
      <c r="H1106" s="117"/>
      <c r="I1106" s="119"/>
      <c r="J1106" s="119"/>
      <c r="K1106" s="120" t="s">
        <v>3274</v>
      </c>
    </row>
    <row r="1107" customFormat="false" ht="67.5" hidden="false" customHeight="true" outlineLevel="0" collapsed="false">
      <c r="A1107" s="112" t="n">
        <v>1106</v>
      </c>
      <c r="B1107" s="113" t="n">
        <v>0.6</v>
      </c>
      <c r="C1107" s="114" t="s">
        <v>3336</v>
      </c>
      <c r="D1107" s="115" t="s">
        <v>1759</v>
      </c>
      <c r="E1107" s="116" t="s">
        <v>1760</v>
      </c>
      <c r="F1107" s="117"/>
      <c r="G1107" s="118" t="n">
        <v>0</v>
      </c>
      <c r="H1107" s="117"/>
      <c r="I1107" s="119"/>
      <c r="J1107" s="119"/>
      <c r="K1107" s="120" t="s">
        <v>3274</v>
      </c>
    </row>
    <row r="1108" customFormat="false" ht="67.5" hidden="false" customHeight="true" outlineLevel="0" collapsed="false">
      <c r="A1108" s="112" t="n">
        <v>1107</v>
      </c>
      <c r="B1108" s="113" t="n">
        <v>0.6</v>
      </c>
      <c r="C1108" s="114" t="s">
        <v>3337</v>
      </c>
      <c r="D1108" s="115" t="s">
        <v>1762</v>
      </c>
      <c r="E1108" s="116" t="s">
        <v>1763</v>
      </c>
      <c r="F1108" s="117"/>
      <c r="G1108" s="118" t="n">
        <v>0</v>
      </c>
      <c r="H1108" s="117"/>
      <c r="I1108" s="119"/>
      <c r="J1108" s="119"/>
      <c r="K1108" s="120" t="s">
        <v>3274</v>
      </c>
    </row>
    <row r="1109" customFormat="false" ht="67.5" hidden="false" customHeight="true" outlineLevel="0" collapsed="false">
      <c r="A1109" s="112" t="n">
        <v>1108</v>
      </c>
      <c r="B1109" s="113" t="n">
        <v>0.6</v>
      </c>
      <c r="C1109" s="114" t="s">
        <v>3338</v>
      </c>
      <c r="D1109" s="115" t="s">
        <v>1765</v>
      </c>
      <c r="E1109" s="116" t="s">
        <v>1766</v>
      </c>
      <c r="F1109" s="117"/>
      <c r="G1109" s="118" t="n">
        <v>0</v>
      </c>
      <c r="H1109" s="117"/>
      <c r="I1109" s="119" t="n">
        <v>1</v>
      </c>
      <c r="J1109" s="119"/>
      <c r="K1109" s="120" t="s">
        <v>3274</v>
      </c>
    </row>
    <row r="1110" customFormat="false" ht="67.5" hidden="false" customHeight="true" outlineLevel="0" collapsed="false">
      <c r="A1110" s="112" t="n">
        <v>1109</v>
      </c>
      <c r="B1110" s="113" t="n">
        <v>0.6</v>
      </c>
      <c r="C1110" s="114" t="s">
        <v>3339</v>
      </c>
      <c r="D1110" s="115" t="s">
        <v>1768</v>
      </c>
      <c r="E1110" s="116" t="s">
        <v>1769</v>
      </c>
      <c r="F1110" s="117"/>
      <c r="G1110" s="118" t="n">
        <v>0</v>
      </c>
      <c r="H1110" s="117"/>
      <c r="I1110" s="119" t="n">
        <v>1</v>
      </c>
      <c r="J1110" s="119"/>
      <c r="K1110" s="120" t="s">
        <v>3274</v>
      </c>
    </row>
    <row r="1111" customFormat="false" ht="67.5" hidden="false" customHeight="true" outlineLevel="0" collapsed="false">
      <c r="A1111" s="112" t="n">
        <v>1110</v>
      </c>
      <c r="B1111" s="113" t="n">
        <v>0.6</v>
      </c>
      <c r="C1111" s="114" t="s">
        <v>3340</v>
      </c>
      <c r="D1111" s="115" t="s">
        <v>1771</v>
      </c>
      <c r="E1111" s="116" t="s">
        <v>1772</v>
      </c>
      <c r="F1111" s="117"/>
      <c r="G1111" s="118" t="n">
        <v>0</v>
      </c>
      <c r="H1111" s="117"/>
      <c r="I1111" s="119"/>
      <c r="J1111" s="119"/>
      <c r="K1111" s="120" t="s">
        <v>3274</v>
      </c>
    </row>
    <row r="1112" customFormat="false" ht="67.5" hidden="false" customHeight="true" outlineLevel="0" collapsed="false">
      <c r="A1112" s="112" t="n">
        <v>1111</v>
      </c>
      <c r="B1112" s="113" t="n">
        <v>0.7</v>
      </c>
      <c r="C1112" s="114" t="s">
        <v>3341</v>
      </c>
      <c r="D1112" s="115" t="s">
        <v>1774</v>
      </c>
      <c r="E1112" s="116" t="s">
        <v>1775</v>
      </c>
      <c r="F1112" s="117"/>
      <c r="G1112" s="118" t="n">
        <v>0</v>
      </c>
      <c r="H1112" s="117"/>
      <c r="I1112" s="119" t="n">
        <v>1</v>
      </c>
      <c r="J1112" s="119"/>
      <c r="K1112" s="120" t="s">
        <v>3274</v>
      </c>
    </row>
    <row r="1113" customFormat="false" ht="67.5" hidden="false" customHeight="true" outlineLevel="0" collapsed="false">
      <c r="A1113" s="112" t="n">
        <v>1112</v>
      </c>
      <c r="B1113" s="113" t="n">
        <v>0.7</v>
      </c>
      <c r="C1113" s="114" t="s">
        <v>3342</v>
      </c>
      <c r="D1113" s="115" t="s">
        <v>1777</v>
      </c>
      <c r="E1113" s="116" t="s">
        <v>1778</v>
      </c>
      <c r="F1113" s="117"/>
      <c r="G1113" s="118" t="n">
        <v>0</v>
      </c>
      <c r="H1113" s="117"/>
      <c r="I1113" s="119" t="n">
        <v>1</v>
      </c>
      <c r="J1113" s="119"/>
      <c r="K1113" s="120" t="s">
        <v>3274</v>
      </c>
    </row>
    <row r="1114" customFormat="false" ht="67.5" hidden="false" customHeight="true" outlineLevel="0" collapsed="false">
      <c r="A1114" s="112" t="n">
        <v>1113</v>
      </c>
      <c r="B1114" s="113" t="n">
        <v>0.7</v>
      </c>
      <c r="C1114" s="114" t="s">
        <v>3343</v>
      </c>
      <c r="D1114" s="115" t="s">
        <v>1780</v>
      </c>
      <c r="E1114" s="116" t="s">
        <v>1781</v>
      </c>
      <c r="F1114" s="117"/>
      <c r="G1114" s="118" t="n">
        <v>0</v>
      </c>
      <c r="H1114" s="117"/>
      <c r="I1114" s="119" t="n">
        <v>1</v>
      </c>
      <c r="J1114" s="119"/>
      <c r="K1114" s="120" t="s">
        <v>3274</v>
      </c>
    </row>
    <row r="1115" customFormat="false" ht="67.5" hidden="false" customHeight="true" outlineLevel="0" collapsed="false">
      <c r="A1115" s="112" t="n">
        <v>1114</v>
      </c>
      <c r="B1115" s="113" t="n">
        <v>0.7</v>
      </c>
      <c r="C1115" s="114" t="s">
        <v>3344</v>
      </c>
      <c r="D1115" s="115" t="s">
        <v>1687</v>
      </c>
      <c r="E1115" s="116" t="s">
        <v>1783</v>
      </c>
      <c r="F1115" s="117"/>
      <c r="G1115" s="118" t="n">
        <v>0</v>
      </c>
      <c r="H1115" s="117"/>
      <c r="I1115" s="119"/>
      <c r="J1115" s="119"/>
      <c r="K1115" s="120" t="s">
        <v>3274</v>
      </c>
    </row>
    <row r="1116" customFormat="false" ht="67.5" hidden="false" customHeight="true" outlineLevel="0" collapsed="false">
      <c r="A1116" s="112" t="n">
        <v>1115</v>
      </c>
      <c r="B1116" s="113" t="n">
        <v>0.7</v>
      </c>
      <c r="C1116" s="114" t="s">
        <v>3345</v>
      </c>
      <c r="D1116" s="115" t="s">
        <v>1785</v>
      </c>
      <c r="E1116" s="116" t="s">
        <v>1786</v>
      </c>
      <c r="F1116" s="117"/>
      <c r="G1116" s="118" t="n">
        <v>0</v>
      </c>
      <c r="H1116" s="117"/>
      <c r="I1116" s="119" t="n">
        <v>1</v>
      </c>
      <c r="J1116" s="119"/>
      <c r="K1116" s="120" t="s">
        <v>3274</v>
      </c>
    </row>
    <row r="1117" customFormat="false" ht="67.5" hidden="false" customHeight="true" outlineLevel="0" collapsed="false">
      <c r="A1117" s="112" t="n">
        <v>1116</v>
      </c>
      <c r="B1117" s="113" t="n">
        <v>0.7</v>
      </c>
      <c r="C1117" s="114" t="s">
        <v>3346</v>
      </c>
      <c r="D1117" s="115" t="s">
        <v>1788</v>
      </c>
      <c r="E1117" s="116" t="s">
        <v>1789</v>
      </c>
      <c r="F1117" s="117"/>
      <c r="G1117" s="118" t="n">
        <v>0</v>
      </c>
      <c r="H1117" s="117"/>
      <c r="I1117" s="119"/>
      <c r="J1117" s="119"/>
      <c r="K1117" s="120" t="s">
        <v>3274</v>
      </c>
    </row>
    <row r="1118" customFormat="false" ht="67.5" hidden="false" customHeight="true" outlineLevel="0" collapsed="false">
      <c r="A1118" s="112" t="n">
        <v>1117</v>
      </c>
      <c r="B1118" s="113" t="n">
        <v>0.7</v>
      </c>
      <c r="C1118" s="114" t="s">
        <v>3347</v>
      </c>
      <c r="D1118" s="115" t="s">
        <v>1791</v>
      </c>
      <c r="E1118" s="116" t="s">
        <v>1792</v>
      </c>
      <c r="F1118" s="117"/>
      <c r="G1118" s="118" t="n">
        <v>0</v>
      </c>
      <c r="H1118" s="117"/>
      <c r="I1118" s="119"/>
      <c r="J1118" s="119"/>
      <c r="K1118" s="120" t="s">
        <v>3274</v>
      </c>
    </row>
    <row r="1119" customFormat="false" ht="67.5" hidden="false" customHeight="true" outlineLevel="0" collapsed="false">
      <c r="A1119" s="112" t="n">
        <v>1118</v>
      </c>
      <c r="B1119" s="113" t="n">
        <v>0.7</v>
      </c>
      <c r="C1119" s="114" t="s">
        <v>3348</v>
      </c>
      <c r="D1119" s="115" t="s">
        <v>1794</v>
      </c>
      <c r="E1119" s="116" t="s">
        <v>1795</v>
      </c>
      <c r="F1119" s="117"/>
      <c r="G1119" s="118" t="n">
        <v>0</v>
      </c>
      <c r="H1119" s="117"/>
      <c r="I1119" s="119"/>
      <c r="J1119" s="119"/>
      <c r="K1119" s="120" t="s">
        <v>3274</v>
      </c>
    </row>
    <row r="1120" customFormat="false" ht="67.5" hidden="false" customHeight="true" outlineLevel="0" collapsed="false">
      <c r="A1120" s="112" t="n">
        <v>1119</v>
      </c>
      <c r="B1120" s="113" t="n">
        <v>0.7</v>
      </c>
      <c r="C1120" s="114" t="s">
        <v>3349</v>
      </c>
      <c r="D1120" s="115" t="s">
        <v>1797</v>
      </c>
      <c r="E1120" s="116" t="s">
        <v>1798</v>
      </c>
      <c r="F1120" s="117"/>
      <c r="G1120" s="118" t="n">
        <v>0</v>
      </c>
      <c r="H1120" s="117"/>
      <c r="I1120" s="119"/>
      <c r="J1120" s="119"/>
      <c r="K1120" s="120" t="s">
        <v>3274</v>
      </c>
    </row>
    <row r="1121" customFormat="false" ht="67.5" hidden="false" customHeight="true" outlineLevel="0" collapsed="false">
      <c r="A1121" s="112" t="n">
        <v>1120</v>
      </c>
      <c r="B1121" s="113" t="n">
        <v>0.7</v>
      </c>
      <c r="C1121" s="114" t="s">
        <v>3350</v>
      </c>
      <c r="D1121" s="115" t="s">
        <v>1800</v>
      </c>
      <c r="E1121" s="116" t="s">
        <v>1801</v>
      </c>
      <c r="F1121" s="117"/>
      <c r="G1121" s="118" t="n">
        <v>0</v>
      </c>
      <c r="H1121" s="117"/>
      <c r="I1121" s="119"/>
      <c r="J1121" s="119"/>
      <c r="K1121" s="120" t="s">
        <v>3274</v>
      </c>
    </row>
    <row r="1122" customFormat="false" ht="67.5" hidden="false" customHeight="true" outlineLevel="0" collapsed="false">
      <c r="A1122" s="112" t="n">
        <v>1121</v>
      </c>
      <c r="B1122" s="113" t="n">
        <v>0.7</v>
      </c>
      <c r="C1122" s="114" t="s">
        <v>3351</v>
      </c>
      <c r="D1122" s="115" t="s">
        <v>1803</v>
      </c>
      <c r="E1122" s="116" t="s">
        <v>1710</v>
      </c>
      <c r="F1122" s="117"/>
      <c r="G1122" s="118" t="n">
        <v>0</v>
      </c>
      <c r="H1122" s="117"/>
      <c r="I1122" s="119" t="n">
        <v>1</v>
      </c>
      <c r="J1122" s="119"/>
      <c r="K1122" s="120" t="s">
        <v>3274</v>
      </c>
    </row>
    <row r="1123" customFormat="false" ht="67.5" hidden="false" customHeight="true" outlineLevel="0" collapsed="false">
      <c r="A1123" s="112" t="n">
        <v>1122</v>
      </c>
      <c r="B1123" s="113" t="n">
        <v>0.7</v>
      </c>
      <c r="C1123" s="114" t="s">
        <v>3352</v>
      </c>
      <c r="D1123" s="115" t="s">
        <v>1805</v>
      </c>
      <c r="E1123" s="116" t="s">
        <v>1806</v>
      </c>
      <c r="F1123" s="117"/>
      <c r="G1123" s="118" t="n">
        <v>0</v>
      </c>
      <c r="H1123" s="117"/>
      <c r="I1123" s="119" t="n">
        <v>1</v>
      </c>
      <c r="J1123" s="119"/>
      <c r="K1123" s="120" t="s">
        <v>3274</v>
      </c>
    </row>
    <row r="1124" customFormat="false" ht="67.5" hidden="false" customHeight="true" outlineLevel="0" collapsed="false">
      <c r="A1124" s="112" t="n">
        <v>1123</v>
      </c>
      <c r="B1124" s="113" t="n">
        <v>0.7</v>
      </c>
      <c r="C1124" s="114" t="s">
        <v>3353</v>
      </c>
      <c r="D1124" s="115" t="s">
        <v>1808</v>
      </c>
      <c r="E1124" s="116" t="s">
        <v>3354</v>
      </c>
      <c r="F1124" s="117"/>
      <c r="G1124" s="118" t="n">
        <v>0</v>
      </c>
      <c r="H1124" s="117"/>
      <c r="I1124" s="119" t="n">
        <v>1</v>
      </c>
      <c r="J1124" s="119"/>
      <c r="K1124" s="120" t="s">
        <v>3274</v>
      </c>
    </row>
    <row r="1125" customFormat="false" ht="67.5" hidden="false" customHeight="true" outlineLevel="0" collapsed="false">
      <c r="A1125" s="112" t="n">
        <v>1124</v>
      </c>
      <c r="B1125" s="113" t="n">
        <v>0.7</v>
      </c>
      <c r="C1125" s="114" t="s">
        <v>3355</v>
      </c>
      <c r="D1125" s="115" t="s">
        <v>1811</v>
      </c>
      <c r="E1125" s="116" t="s">
        <v>1812</v>
      </c>
      <c r="F1125" s="117"/>
      <c r="G1125" s="118" t="n">
        <v>0</v>
      </c>
      <c r="H1125" s="117"/>
      <c r="I1125" s="119" t="n">
        <v>1</v>
      </c>
      <c r="J1125" s="119"/>
      <c r="K1125" s="120" t="s">
        <v>3274</v>
      </c>
    </row>
    <row r="1126" customFormat="false" ht="67.5" hidden="false" customHeight="true" outlineLevel="0" collapsed="false">
      <c r="A1126" s="112" t="n">
        <v>1125</v>
      </c>
      <c r="B1126" s="113" t="n">
        <v>0.7</v>
      </c>
      <c r="C1126" s="114" t="s">
        <v>3356</v>
      </c>
      <c r="D1126" s="115" t="s">
        <v>1814</v>
      </c>
      <c r="E1126" s="116" t="s">
        <v>1815</v>
      </c>
      <c r="F1126" s="117"/>
      <c r="G1126" s="118" t="n">
        <v>0</v>
      </c>
      <c r="H1126" s="117"/>
      <c r="I1126" s="119"/>
      <c r="J1126" s="119"/>
      <c r="K1126" s="120" t="s">
        <v>3274</v>
      </c>
    </row>
    <row r="1127" customFormat="false" ht="67.5" hidden="false" customHeight="true" outlineLevel="0" collapsed="false">
      <c r="A1127" s="112" t="n">
        <v>1126</v>
      </c>
      <c r="B1127" s="113" t="n">
        <v>0.7</v>
      </c>
      <c r="C1127" s="114" t="s">
        <v>3357</v>
      </c>
      <c r="D1127" s="115" t="s">
        <v>1817</v>
      </c>
      <c r="E1127" s="116" t="s">
        <v>1818</v>
      </c>
      <c r="F1127" s="117"/>
      <c r="G1127" s="118" t="n">
        <v>0</v>
      </c>
      <c r="H1127" s="117"/>
      <c r="I1127" s="119"/>
      <c r="J1127" s="119"/>
      <c r="K1127" s="120" t="s">
        <v>3274</v>
      </c>
    </row>
    <row r="1128" customFormat="false" ht="67.5" hidden="false" customHeight="true" outlineLevel="0" collapsed="false">
      <c r="A1128" s="112" t="n">
        <v>1127</v>
      </c>
      <c r="B1128" s="113" t="n">
        <v>0.7</v>
      </c>
      <c r="C1128" s="114" t="s">
        <v>3358</v>
      </c>
      <c r="D1128" s="115" t="s">
        <v>1820</v>
      </c>
      <c r="E1128" s="116" t="s">
        <v>1821</v>
      </c>
      <c r="F1128" s="117"/>
      <c r="G1128" s="118" t="n">
        <v>0</v>
      </c>
      <c r="H1128" s="117"/>
      <c r="I1128" s="119"/>
      <c r="J1128" s="119"/>
      <c r="K1128" s="120" t="s">
        <v>3274</v>
      </c>
    </row>
    <row r="1129" customFormat="false" ht="67.5" hidden="false" customHeight="true" outlineLevel="0" collapsed="false">
      <c r="A1129" s="112" t="n">
        <v>1128</v>
      </c>
      <c r="B1129" s="113" t="n">
        <v>0.7</v>
      </c>
      <c r="C1129" s="114" t="s">
        <v>3359</v>
      </c>
      <c r="D1129" s="115" t="s">
        <v>1823</v>
      </c>
      <c r="E1129" s="116" t="s">
        <v>1824</v>
      </c>
      <c r="F1129" s="117"/>
      <c r="G1129" s="118" t="n">
        <v>0</v>
      </c>
      <c r="H1129" s="117"/>
      <c r="I1129" s="119" t="n">
        <v>1</v>
      </c>
      <c r="J1129" s="119"/>
      <c r="K1129" s="120" t="s">
        <v>3274</v>
      </c>
    </row>
    <row r="1130" customFormat="false" ht="67.5" hidden="false" customHeight="true" outlineLevel="0" collapsed="false">
      <c r="A1130" s="112" t="n">
        <v>1129</v>
      </c>
      <c r="B1130" s="113" t="n">
        <v>0.7</v>
      </c>
      <c r="C1130" s="114" t="s">
        <v>3360</v>
      </c>
      <c r="D1130" s="115" t="s">
        <v>1826</v>
      </c>
      <c r="E1130" s="116" t="s">
        <v>1827</v>
      </c>
      <c r="F1130" s="117"/>
      <c r="G1130" s="118" t="n">
        <v>0</v>
      </c>
      <c r="H1130" s="117"/>
      <c r="I1130" s="119"/>
      <c r="J1130" s="119"/>
      <c r="K1130" s="120" t="s">
        <v>3274</v>
      </c>
    </row>
    <row r="1131" customFormat="false" ht="67.5" hidden="false" customHeight="true" outlineLevel="0" collapsed="false">
      <c r="A1131" s="112" t="n">
        <v>1130</v>
      </c>
      <c r="B1131" s="113" t="n">
        <v>0.7</v>
      </c>
      <c r="C1131" s="114" t="s">
        <v>3361</v>
      </c>
      <c r="D1131" s="115" t="s">
        <v>1829</v>
      </c>
      <c r="E1131" s="116" t="s">
        <v>1830</v>
      </c>
      <c r="F1131" s="117"/>
      <c r="G1131" s="118" t="n">
        <v>0</v>
      </c>
      <c r="H1131" s="117"/>
      <c r="I1131" s="119"/>
      <c r="J1131" s="119"/>
      <c r="K1131" s="120" t="s">
        <v>3274</v>
      </c>
    </row>
    <row r="1132" customFormat="false" ht="67.5" hidden="false" customHeight="true" outlineLevel="0" collapsed="false">
      <c r="A1132" s="112" t="n">
        <v>1131</v>
      </c>
      <c r="B1132" s="113" t="n">
        <v>0.7</v>
      </c>
      <c r="C1132" s="114" t="s">
        <v>3362</v>
      </c>
      <c r="D1132" s="115" t="s">
        <v>1832</v>
      </c>
      <c r="E1132" s="116" t="s">
        <v>1833</v>
      </c>
      <c r="F1132" s="117"/>
      <c r="G1132" s="118" t="n">
        <v>0</v>
      </c>
      <c r="H1132" s="117"/>
      <c r="I1132" s="119"/>
      <c r="J1132" s="119"/>
      <c r="K1132" s="120" t="s">
        <v>3274</v>
      </c>
    </row>
    <row r="1133" customFormat="false" ht="67.5" hidden="false" customHeight="true" outlineLevel="0" collapsed="false">
      <c r="A1133" s="112" t="n">
        <v>1132</v>
      </c>
      <c r="B1133" s="113" t="n">
        <v>0.8</v>
      </c>
      <c r="C1133" s="114" t="s">
        <v>3363</v>
      </c>
      <c r="D1133" s="115" t="s">
        <v>1835</v>
      </c>
      <c r="E1133" s="116" t="s">
        <v>1836</v>
      </c>
      <c r="F1133" s="117"/>
      <c r="G1133" s="118" t="n">
        <v>0</v>
      </c>
      <c r="H1133" s="117"/>
      <c r="I1133" s="119"/>
      <c r="J1133" s="119"/>
      <c r="K1133" s="120" t="s">
        <v>3274</v>
      </c>
    </row>
    <row r="1134" customFormat="false" ht="67.5" hidden="false" customHeight="true" outlineLevel="0" collapsed="false">
      <c r="A1134" s="112" t="n">
        <v>1133</v>
      </c>
      <c r="B1134" s="113" t="n">
        <v>0.8</v>
      </c>
      <c r="C1134" s="114" t="s">
        <v>3364</v>
      </c>
      <c r="D1134" s="115" t="s">
        <v>1838</v>
      </c>
      <c r="E1134" s="116" t="s">
        <v>1839</v>
      </c>
      <c r="F1134" s="117"/>
      <c r="G1134" s="118" t="n">
        <v>0</v>
      </c>
      <c r="H1134" s="117"/>
      <c r="I1134" s="119" t="n">
        <v>1</v>
      </c>
      <c r="J1134" s="119"/>
      <c r="K1134" s="120" t="s">
        <v>3274</v>
      </c>
    </row>
    <row r="1135" customFormat="false" ht="67.5" hidden="false" customHeight="true" outlineLevel="0" collapsed="false">
      <c r="A1135" s="112" t="n">
        <v>1134</v>
      </c>
      <c r="B1135" s="113" t="n">
        <v>0.8</v>
      </c>
      <c r="C1135" s="114" t="s">
        <v>3365</v>
      </c>
      <c r="D1135" s="115" t="s">
        <v>1841</v>
      </c>
      <c r="E1135" s="116" t="s">
        <v>1842</v>
      </c>
      <c r="F1135" s="117"/>
      <c r="G1135" s="118" t="n">
        <v>0</v>
      </c>
      <c r="H1135" s="117"/>
      <c r="I1135" s="119" t="n">
        <v>1</v>
      </c>
      <c r="J1135" s="119"/>
      <c r="K1135" s="120" t="s">
        <v>3274</v>
      </c>
    </row>
    <row r="1136" customFormat="false" ht="67.5" hidden="false" customHeight="true" outlineLevel="0" collapsed="false">
      <c r="A1136" s="112" t="n">
        <v>1135</v>
      </c>
      <c r="B1136" s="113" t="n">
        <v>0.8</v>
      </c>
      <c r="C1136" s="114" t="s">
        <v>3366</v>
      </c>
      <c r="D1136" s="115" t="s">
        <v>1844</v>
      </c>
      <c r="E1136" s="116" t="s">
        <v>1845</v>
      </c>
      <c r="F1136" s="117"/>
      <c r="G1136" s="118" t="n">
        <v>0</v>
      </c>
      <c r="H1136" s="117"/>
      <c r="I1136" s="119" t="n">
        <v>1</v>
      </c>
      <c r="J1136" s="119"/>
      <c r="K1136" s="120" t="s">
        <v>3274</v>
      </c>
    </row>
    <row r="1137" customFormat="false" ht="67.5" hidden="false" customHeight="true" outlineLevel="0" collapsed="false">
      <c r="A1137" s="112" t="n">
        <v>1136</v>
      </c>
      <c r="B1137" s="113" t="n">
        <v>0.8</v>
      </c>
      <c r="C1137" s="114" t="s">
        <v>3367</v>
      </c>
      <c r="D1137" s="115" t="s">
        <v>1847</v>
      </c>
      <c r="E1137" s="116" t="s">
        <v>1631</v>
      </c>
      <c r="F1137" s="117" t="n">
        <v>1</v>
      </c>
      <c r="G1137" s="118" t="n">
        <v>0</v>
      </c>
      <c r="H1137" s="117"/>
      <c r="I1137" s="119" t="n">
        <v>1</v>
      </c>
      <c r="J1137" s="119"/>
      <c r="K1137" s="120" t="s">
        <v>3274</v>
      </c>
    </row>
    <row r="1138" customFormat="false" ht="67.5" hidden="false" customHeight="true" outlineLevel="0" collapsed="false">
      <c r="A1138" s="112" t="n">
        <v>1137</v>
      </c>
      <c r="B1138" s="113" t="n">
        <v>0.8</v>
      </c>
      <c r="C1138" s="114" t="s">
        <v>3368</v>
      </c>
      <c r="D1138" s="115" t="s">
        <v>1849</v>
      </c>
      <c r="E1138" s="116" t="s">
        <v>1850</v>
      </c>
      <c r="F1138" s="117"/>
      <c r="G1138" s="118" t="n">
        <v>0</v>
      </c>
      <c r="H1138" s="117"/>
      <c r="I1138" s="119" t="n">
        <v>1</v>
      </c>
      <c r="J1138" s="119"/>
      <c r="K1138" s="120" t="s">
        <v>3274</v>
      </c>
    </row>
    <row r="1139" customFormat="false" ht="67.5" hidden="false" customHeight="true" outlineLevel="0" collapsed="false">
      <c r="A1139" s="112" t="n">
        <v>1138</v>
      </c>
      <c r="B1139" s="113" t="n">
        <v>0.8</v>
      </c>
      <c r="C1139" s="114" t="s">
        <v>3369</v>
      </c>
      <c r="D1139" s="115" t="s">
        <v>1852</v>
      </c>
      <c r="E1139" s="116" t="s">
        <v>1853</v>
      </c>
      <c r="F1139" s="117"/>
      <c r="G1139" s="118" t="n">
        <v>0</v>
      </c>
      <c r="H1139" s="117"/>
      <c r="I1139" s="119" t="n">
        <v>1</v>
      </c>
      <c r="J1139" s="119"/>
      <c r="K1139" s="120" t="s">
        <v>3274</v>
      </c>
    </row>
    <row r="1140" customFormat="false" ht="67.5" hidden="false" customHeight="true" outlineLevel="0" collapsed="false">
      <c r="A1140" s="112" t="n">
        <v>1139</v>
      </c>
      <c r="B1140" s="113" t="n">
        <v>0.8</v>
      </c>
      <c r="C1140" s="114" t="s">
        <v>3370</v>
      </c>
      <c r="D1140" s="115" t="s">
        <v>1855</v>
      </c>
      <c r="E1140" s="116" t="s">
        <v>1856</v>
      </c>
      <c r="F1140" s="117"/>
      <c r="G1140" s="118" t="n">
        <v>-0.1</v>
      </c>
      <c r="H1140" s="117" t="s">
        <v>1857</v>
      </c>
      <c r="I1140" s="119" t="n">
        <v>1</v>
      </c>
      <c r="J1140" s="119"/>
      <c r="K1140" s="120" t="s">
        <v>3274</v>
      </c>
    </row>
    <row r="1141" customFormat="false" ht="67.5" hidden="false" customHeight="true" outlineLevel="0" collapsed="false">
      <c r="A1141" s="112" t="n">
        <v>1140</v>
      </c>
      <c r="B1141" s="113" t="n">
        <v>0.7</v>
      </c>
      <c r="C1141" s="114" t="s">
        <v>3371</v>
      </c>
      <c r="D1141" s="115" t="s">
        <v>1859</v>
      </c>
      <c r="E1141" s="116" t="s">
        <v>1860</v>
      </c>
      <c r="F1141" s="117"/>
      <c r="G1141" s="118"/>
      <c r="H1141" s="117"/>
      <c r="I1141" s="119" t="n">
        <v>1</v>
      </c>
      <c r="J1141" s="119"/>
      <c r="K1141" s="120" t="s">
        <v>3274</v>
      </c>
    </row>
    <row r="1142" customFormat="false" ht="67.5" hidden="false" customHeight="true" outlineLevel="0" collapsed="false">
      <c r="A1142" s="112" t="n">
        <v>1141</v>
      </c>
      <c r="B1142" s="113" t="n">
        <v>0.8</v>
      </c>
      <c r="C1142" s="114" t="s">
        <v>3372</v>
      </c>
      <c r="D1142" s="115" t="s">
        <v>1862</v>
      </c>
      <c r="E1142" s="116" t="s">
        <v>1863</v>
      </c>
      <c r="F1142" s="117"/>
      <c r="G1142" s="118" t="n">
        <v>0</v>
      </c>
      <c r="H1142" s="117"/>
      <c r="I1142" s="119" t="n">
        <v>1</v>
      </c>
      <c r="J1142" s="119"/>
      <c r="K1142" s="120" t="s">
        <v>3274</v>
      </c>
    </row>
    <row r="1143" customFormat="false" ht="67.5" hidden="false" customHeight="true" outlineLevel="0" collapsed="false">
      <c r="A1143" s="112" t="n">
        <v>1142</v>
      </c>
      <c r="B1143" s="113" t="n">
        <v>0.8</v>
      </c>
      <c r="C1143" s="114" t="s">
        <v>3373</v>
      </c>
      <c r="D1143" s="115" t="s">
        <v>1865</v>
      </c>
      <c r="E1143" s="116" t="s">
        <v>1866</v>
      </c>
      <c r="F1143" s="117"/>
      <c r="G1143" s="118" t="n">
        <v>0</v>
      </c>
      <c r="H1143" s="117"/>
      <c r="I1143" s="119" t="n">
        <v>1</v>
      </c>
      <c r="J1143" s="119"/>
      <c r="K1143" s="120" t="s">
        <v>3274</v>
      </c>
    </row>
    <row r="1144" customFormat="false" ht="67.5" hidden="false" customHeight="true" outlineLevel="0" collapsed="false">
      <c r="A1144" s="112" t="n">
        <v>1143</v>
      </c>
      <c r="B1144" s="113" t="n">
        <v>0.8</v>
      </c>
      <c r="C1144" s="114" t="s">
        <v>3374</v>
      </c>
      <c r="D1144" s="115" t="s">
        <v>1868</v>
      </c>
      <c r="E1144" s="116" t="s">
        <v>1869</v>
      </c>
      <c r="F1144" s="117"/>
      <c r="G1144" s="118" t="n">
        <v>0</v>
      </c>
      <c r="H1144" s="117"/>
      <c r="I1144" s="119"/>
      <c r="J1144" s="119"/>
      <c r="K1144" s="120" t="s">
        <v>3274</v>
      </c>
    </row>
    <row r="1145" customFormat="false" ht="67.5" hidden="false" customHeight="true" outlineLevel="0" collapsed="false">
      <c r="A1145" s="112" t="n">
        <v>1144</v>
      </c>
      <c r="B1145" s="113" t="n">
        <v>0.8</v>
      </c>
      <c r="C1145" s="114" t="s">
        <v>3375</v>
      </c>
      <c r="D1145" s="115" t="s">
        <v>1871</v>
      </c>
      <c r="E1145" s="116" t="s">
        <v>1872</v>
      </c>
      <c r="F1145" s="117"/>
      <c r="G1145" s="118" t="n">
        <v>0</v>
      </c>
      <c r="H1145" s="117"/>
      <c r="I1145" s="119"/>
      <c r="J1145" s="119"/>
      <c r="K1145" s="120" t="s">
        <v>3274</v>
      </c>
    </row>
    <row r="1146" customFormat="false" ht="67.5" hidden="false" customHeight="true" outlineLevel="0" collapsed="false">
      <c r="A1146" s="112" t="n">
        <v>1145</v>
      </c>
      <c r="B1146" s="113" t="n">
        <v>0.8</v>
      </c>
      <c r="C1146" s="114" t="s">
        <v>3376</v>
      </c>
      <c r="D1146" s="115" t="s">
        <v>1874</v>
      </c>
      <c r="E1146" s="116" t="s">
        <v>1875</v>
      </c>
      <c r="F1146" s="117"/>
      <c r="G1146" s="118" t="n">
        <v>0</v>
      </c>
      <c r="H1146" s="117"/>
      <c r="I1146" s="119" t="n">
        <v>1</v>
      </c>
      <c r="J1146" s="119"/>
      <c r="K1146" s="120" t="s">
        <v>3274</v>
      </c>
    </row>
    <row r="1147" customFormat="false" ht="67.5" hidden="false" customHeight="true" outlineLevel="0" collapsed="false">
      <c r="A1147" s="112" t="n">
        <v>1146</v>
      </c>
      <c r="B1147" s="113" t="n">
        <v>0.8</v>
      </c>
      <c r="C1147" s="114" t="s">
        <v>3377</v>
      </c>
      <c r="D1147" s="115" t="s">
        <v>1877</v>
      </c>
      <c r="E1147" s="116" t="s">
        <v>1878</v>
      </c>
      <c r="F1147" s="117"/>
      <c r="G1147" s="118" t="n">
        <v>0</v>
      </c>
      <c r="H1147" s="117"/>
      <c r="I1147" s="119"/>
      <c r="J1147" s="119"/>
      <c r="K1147" s="120" t="s">
        <v>3274</v>
      </c>
    </row>
    <row r="1148" customFormat="false" ht="67.5" hidden="false" customHeight="true" outlineLevel="0" collapsed="false">
      <c r="A1148" s="112" t="n">
        <v>1147</v>
      </c>
      <c r="B1148" s="113" t="n">
        <v>0.8</v>
      </c>
      <c r="C1148" s="114" t="s">
        <v>3378</v>
      </c>
      <c r="D1148" s="115" t="s">
        <v>1880</v>
      </c>
      <c r="E1148" s="116" t="s">
        <v>1881</v>
      </c>
      <c r="F1148" s="117"/>
      <c r="G1148" s="118" t="n">
        <v>-0.1</v>
      </c>
      <c r="H1148" s="117" t="s">
        <v>1857</v>
      </c>
      <c r="I1148" s="119" t="n">
        <v>1</v>
      </c>
      <c r="J1148" s="119"/>
      <c r="K1148" s="120" t="s">
        <v>3274</v>
      </c>
    </row>
    <row r="1149" customFormat="false" ht="67.5" hidden="false" customHeight="true" outlineLevel="0" collapsed="false">
      <c r="A1149" s="112" t="n">
        <v>1148</v>
      </c>
      <c r="B1149" s="113" t="n">
        <v>0.7</v>
      </c>
      <c r="C1149" s="114" t="s">
        <v>3379</v>
      </c>
      <c r="D1149" s="115" t="s">
        <v>1883</v>
      </c>
      <c r="E1149" s="116" t="s">
        <v>1884</v>
      </c>
      <c r="F1149" s="117"/>
      <c r="G1149" s="118"/>
      <c r="H1149" s="117"/>
      <c r="I1149" s="119" t="n">
        <v>1</v>
      </c>
      <c r="J1149" s="119"/>
      <c r="K1149" s="120" t="s">
        <v>3274</v>
      </c>
    </row>
    <row r="1150" customFormat="false" ht="67.5" hidden="false" customHeight="true" outlineLevel="0" collapsed="false">
      <c r="A1150" s="112" t="n">
        <v>1149</v>
      </c>
      <c r="B1150" s="113" t="n">
        <v>0.8</v>
      </c>
      <c r="C1150" s="114" t="s">
        <v>3380</v>
      </c>
      <c r="D1150" s="115" t="s">
        <v>1886</v>
      </c>
      <c r="E1150" s="116" t="s">
        <v>1887</v>
      </c>
      <c r="F1150" s="117"/>
      <c r="G1150" s="118" t="n">
        <v>0</v>
      </c>
      <c r="H1150" s="117"/>
      <c r="I1150" s="119"/>
      <c r="J1150" s="119"/>
      <c r="K1150" s="120" t="s">
        <v>3274</v>
      </c>
    </row>
    <row r="1151" customFormat="false" ht="67.5" hidden="false" customHeight="true" outlineLevel="0" collapsed="false">
      <c r="A1151" s="112" t="n">
        <v>1150</v>
      </c>
      <c r="B1151" s="113" t="n">
        <v>0.8</v>
      </c>
      <c r="C1151" s="114" t="s">
        <v>3381</v>
      </c>
      <c r="D1151" s="115" t="s">
        <v>1889</v>
      </c>
      <c r="E1151" s="116" t="s">
        <v>1890</v>
      </c>
      <c r="F1151" s="117"/>
      <c r="G1151" s="118" t="n">
        <v>0</v>
      </c>
      <c r="H1151" s="117"/>
      <c r="I1151" s="119" t="n">
        <v>1</v>
      </c>
      <c r="J1151" s="119"/>
      <c r="K1151" s="120" t="s">
        <v>3274</v>
      </c>
    </row>
    <row r="1152" customFormat="false" ht="67.5" hidden="false" customHeight="true" outlineLevel="0" collapsed="false">
      <c r="A1152" s="112" t="n">
        <v>1151</v>
      </c>
      <c r="B1152" s="113" t="n">
        <v>0.8</v>
      </c>
      <c r="C1152" s="114" t="s">
        <v>3382</v>
      </c>
      <c r="D1152" s="115" t="s">
        <v>1892</v>
      </c>
      <c r="E1152" s="116" t="s">
        <v>1893</v>
      </c>
      <c r="F1152" s="117"/>
      <c r="G1152" s="118" t="n">
        <v>0</v>
      </c>
      <c r="H1152" s="117"/>
      <c r="I1152" s="119"/>
      <c r="J1152" s="119"/>
      <c r="K1152" s="120" t="s">
        <v>3274</v>
      </c>
    </row>
    <row r="1153" customFormat="false" ht="67.5" hidden="false" customHeight="true" outlineLevel="0" collapsed="false">
      <c r="A1153" s="112" t="n">
        <v>1152</v>
      </c>
      <c r="B1153" s="113" t="n">
        <v>0.8</v>
      </c>
      <c r="C1153" s="114" t="s">
        <v>3383</v>
      </c>
      <c r="D1153" s="115" t="s">
        <v>1895</v>
      </c>
      <c r="E1153" s="116" t="s">
        <v>1896</v>
      </c>
      <c r="F1153" s="117"/>
      <c r="G1153" s="118" t="n">
        <v>0</v>
      </c>
      <c r="H1153" s="117"/>
      <c r="I1153" s="119"/>
      <c r="J1153" s="119"/>
      <c r="K1153" s="120" t="s">
        <v>3274</v>
      </c>
    </row>
    <row r="1154" customFormat="false" ht="67.5" hidden="false" customHeight="true" outlineLevel="0" collapsed="false">
      <c r="A1154" s="112"/>
      <c r="B1154" s="113" t="n">
        <v>0.8</v>
      </c>
      <c r="C1154" s="114" t="s">
        <v>3384</v>
      </c>
      <c r="D1154" s="115" t="s">
        <v>1898</v>
      </c>
      <c r="E1154" s="116" t="s">
        <v>1899</v>
      </c>
      <c r="F1154" s="117"/>
      <c r="G1154" s="118" t="n">
        <v>0</v>
      </c>
      <c r="H1154" s="117"/>
      <c r="I1154" s="119" t="n">
        <v>1</v>
      </c>
      <c r="J1154" s="119"/>
      <c r="K1154" s="120" t="s">
        <v>3274</v>
      </c>
    </row>
    <row r="1155" customFormat="false" ht="67.5" hidden="false" customHeight="true" outlineLevel="0" collapsed="false">
      <c r="A1155" s="112" t="n">
        <v>382</v>
      </c>
      <c r="B1155" s="113" t="n">
        <v>0.8</v>
      </c>
      <c r="C1155" s="114" t="s">
        <v>3385</v>
      </c>
      <c r="D1155" s="115" t="s">
        <v>1901</v>
      </c>
      <c r="E1155" s="116" t="s">
        <v>1902</v>
      </c>
      <c r="F1155" s="117"/>
      <c r="G1155" s="118"/>
      <c r="H1155" s="117"/>
      <c r="I1155" s="119" t="n">
        <v>1</v>
      </c>
      <c r="J1155" s="119"/>
      <c r="K1155" s="120" t="s">
        <v>3274</v>
      </c>
    </row>
    <row r="1156" customFormat="false" ht="67.5" hidden="false" customHeight="true" outlineLevel="0" collapsed="false">
      <c r="A1156" s="112" t="n">
        <v>383</v>
      </c>
      <c r="B1156" s="113" t="n">
        <v>0.9</v>
      </c>
      <c r="C1156" s="114" t="s">
        <v>3386</v>
      </c>
      <c r="D1156" s="115" t="s">
        <v>1904</v>
      </c>
      <c r="E1156" s="116" t="s">
        <v>1905</v>
      </c>
      <c r="F1156" s="117"/>
      <c r="G1156" s="118" t="n">
        <v>0</v>
      </c>
      <c r="H1156" s="117"/>
      <c r="I1156" s="119" t="n">
        <v>1</v>
      </c>
      <c r="J1156" s="119"/>
      <c r="K1156" s="120" t="s">
        <v>3274</v>
      </c>
    </row>
    <row r="1157" customFormat="false" ht="67.5" hidden="false" customHeight="true" outlineLevel="0" collapsed="false">
      <c r="A1157" s="112" t="n">
        <v>384</v>
      </c>
      <c r="B1157" s="113" t="n">
        <v>0.9</v>
      </c>
      <c r="C1157" s="114" t="s">
        <v>3387</v>
      </c>
      <c r="D1157" s="115" t="s">
        <v>1907</v>
      </c>
      <c r="E1157" s="116" t="s">
        <v>1908</v>
      </c>
      <c r="F1157" s="117"/>
      <c r="G1157" s="118" t="n">
        <v>0</v>
      </c>
      <c r="H1157" s="117"/>
      <c r="I1157" s="119" t="n">
        <v>1</v>
      </c>
      <c r="J1157" s="119"/>
      <c r="K1157" s="120" t="s">
        <v>3274</v>
      </c>
    </row>
    <row r="1158" customFormat="false" ht="67.5" hidden="false" customHeight="true" outlineLevel="0" collapsed="false">
      <c r="A1158" s="112" t="n">
        <v>385</v>
      </c>
      <c r="B1158" s="113" t="n">
        <v>0.9</v>
      </c>
      <c r="C1158" s="114" t="s">
        <v>3388</v>
      </c>
      <c r="D1158" s="115" t="s">
        <v>1910</v>
      </c>
      <c r="E1158" s="116" t="s">
        <v>1911</v>
      </c>
      <c r="F1158" s="117"/>
      <c r="G1158" s="118" t="n">
        <v>0</v>
      </c>
      <c r="H1158" s="117"/>
      <c r="I1158" s="119" t="n">
        <v>1</v>
      </c>
      <c r="J1158" s="119"/>
      <c r="K1158" s="120" t="s">
        <v>3274</v>
      </c>
    </row>
    <row r="1159" customFormat="false" ht="67.5" hidden="false" customHeight="true" outlineLevel="0" collapsed="false">
      <c r="A1159" s="112" t="n">
        <v>386</v>
      </c>
      <c r="B1159" s="113" t="n">
        <v>0.9</v>
      </c>
      <c r="C1159" s="114" t="s">
        <v>3389</v>
      </c>
      <c r="D1159" s="115" t="s">
        <v>1913</v>
      </c>
      <c r="E1159" s="116" t="s">
        <v>1914</v>
      </c>
      <c r="F1159" s="117"/>
      <c r="G1159" s="118" t="n">
        <v>0</v>
      </c>
      <c r="H1159" s="117"/>
      <c r="I1159" s="119"/>
      <c r="J1159" s="119"/>
      <c r="K1159" s="120" t="s">
        <v>3274</v>
      </c>
    </row>
    <row r="1160" customFormat="false" ht="67.5" hidden="false" customHeight="true" outlineLevel="0" collapsed="false">
      <c r="A1160" s="112" t="n">
        <v>387</v>
      </c>
      <c r="B1160" s="113" t="n">
        <v>0.9</v>
      </c>
      <c r="C1160" s="114" t="s">
        <v>3390</v>
      </c>
      <c r="D1160" s="115" t="s">
        <v>1916</v>
      </c>
      <c r="E1160" s="116" t="s">
        <v>1917</v>
      </c>
      <c r="F1160" s="117"/>
      <c r="G1160" s="118" t="n">
        <v>0</v>
      </c>
      <c r="H1160" s="117"/>
      <c r="I1160" s="119" t="n">
        <v>1</v>
      </c>
      <c r="J1160" s="119"/>
      <c r="K1160" s="120" t="s">
        <v>3274</v>
      </c>
    </row>
    <row r="1161" customFormat="false" ht="67.5" hidden="false" customHeight="true" outlineLevel="0" collapsed="false">
      <c r="A1161" s="112" t="n">
        <v>388</v>
      </c>
      <c r="B1161" s="113" t="n">
        <v>0.9</v>
      </c>
      <c r="C1161" s="114" t="s">
        <v>3391</v>
      </c>
      <c r="D1161" s="115" t="s">
        <v>1919</v>
      </c>
      <c r="E1161" s="116" t="s">
        <v>1920</v>
      </c>
      <c r="F1161" s="117"/>
      <c r="G1161" s="118" t="n">
        <v>0</v>
      </c>
      <c r="H1161" s="117"/>
      <c r="I1161" s="119" t="n">
        <v>1</v>
      </c>
      <c r="J1161" s="119"/>
      <c r="K1161" s="120" t="s">
        <v>3274</v>
      </c>
    </row>
    <row r="1162" customFormat="false" ht="67.5" hidden="false" customHeight="true" outlineLevel="0" collapsed="false">
      <c r="A1162" s="112" t="n">
        <v>389</v>
      </c>
      <c r="B1162" s="113" t="n">
        <v>0.9</v>
      </c>
      <c r="C1162" s="114" t="s">
        <v>3392</v>
      </c>
      <c r="D1162" s="115" t="s">
        <v>1922</v>
      </c>
      <c r="E1162" s="116" t="s">
        <v>1923</v>
      </c>
      <c r="F1162" s="117"/>
      <c r="G1162" s="118" t="n">
        <v>0</v>
      </c>
      <c r="H1162" s="117"/>
      <c r="I1162" s="119"/>
      <c r="J1162" s="119"/>
      <c r="K1162" s="120" t="s">
        <v>3274</v>
      </c>
    </row>
    <row r="1163" customFormat="false" ht="67.5" hidden="false" customHeight="true" outlineLevel="0" collapsed="false">
      <c r="A1163" s="112" t="n">
        <v>390</v>
      </c>
      <c r="B1163" s="113" t="n">
        <v>0.9</v>
      </c>
      <c r="C1163" s="114" t="s">
        <v>3393</v>
      </c>
      <c r="D1163" s="115" t="s">
        <v>1925</v>
      </c>
      <c r="E1163" s="116" t="s">
        <v>1926</v>
      </c>
      <c r="F1163" s="117"/>
      <c r="G1163" s="118" t="n">
        <v>0</v>
      </c>
      <c r="H1163" s="117"/>
      <c r="I1163" s="119" t="n">
        <v>1</v>
      </c>
      <c r="J1163" s="119"/>
      <c r="K1163" s="120" t="s">
        <v>3274</v>
      </c>
    </row>
    <row r="1164" customFormat="false" ht="67.5" hidden="false" customHeight="true" outlineLevel="0" collapsed="false">
      <c r="A1164" s="112" t="n">
        <v>391</v>
      </c>
      <c r="B1164" s="113" t="n">
        <v>0.9</v>
      </c>
      <c r="C1164" s="114" t="s">
        <v>3394</v>
      </c>
      <c r="D1164" s="115" t="s">
        <v>1928</v>
      </c>
      <c r="E1164" s="116" t="s">
        <v>1929</v>
      </c>
      <c r="F1164" s="117"/>
      <c r="G1164" s="118" t="n">
        <v>0</v>
      </c>
      <c r="H1164" s="117"/>
      <c r="I1164" s="119" t="n">
        <v>1</v>
      </c>
      <c r="J1164" s="119"/>
      <c r="K1164" s="120" t="s">
        <v>3274</v>
      </c>
    </row>
    <row r="1165" customFormat="false" ht="67.5" hidden="false" customHeight="true" outlineLevel="0" collapsed="false">
      <c r="A1165" s="112" t="n">
        <v>392</v>
      </c>
      <c r="B1165" s="113" t="n">
        <v>0.9</v>
      </c>
      <c r="C1165" s="114" t="s">
        <v>3395</v>
      </c>
      <c r="D1165" s="115" t="s">
        <v>1931</v>
      </c>
      <c r="E1165" s="116" t="s">
        <v>1932</v>
      </c>
      <c r="F1165" s="117"/>
      <c r="G1165" s="118" t="n">
        <v>0</v>
      </c>
      <c r="H1165" s="117"/>
      <c r="I1165" s="119" t="n">
        <v>1</v>
      </c>
      <c r="J1165" s="119"/>
      <c r="K1165" s="120" t="s">
        <v>3274</v>
      </c>
    </row>
    <row r="1166" customFormat="false" ht="67.5" hidden="false" customHeight="true" outlineLevel="0" collapsed="false">
      <c r="A1166" s="112" t="n">
        <v>393</v>
      </c>
      <c r="B1166" s="113" t="n">
        <v>0.9</v>
      </c>
      <c r="C1166" s="114" t="s">
        <v>3396</v>
      </c>
      <c r="D1166" s="115" t="s">
        <v>1934</v>
      </c>
      <c r="E1166" s="116" t="s">
        <v>1935</v>
      </c>
      <c r="F1166" s="117"/>
      <c r="G1166" s="118" t="n">
        <v>0</v>
      </c>
      <c r="H1166" s="117"/>
      <c r="I1166" s="119" t="n">
        <v>1</v>
      </c>
      <c r="J1166" s="119"/>
      <c r="K1166" s="120" t="s">
        <v>3274</v>
      </c>
    </row>
    <row r="1167" customFormat="false" ht="67.5" hidden="false" customHeight="true" outlineLevel="0" collapsed="false">
      <c r="A1167" s="112" t="n">
        <v>394</v>
      </c>
      <c r="B1167" s="113" t="n">
        <v>0.9</v>
      </c>
      <c r="C1167" s="114" t="s">
        <v>3397</v>
      </c>
      <c r="D1167" s="115" t="s">
        <v>1937</v>
      </c>
      <c r="E1167" s="116" t="s">
        <v>1938</v>
      </c>
      <c r="F1167" s="117"/>
      <c r="G1167" s="118" t="n">
        <v>0</v>
      </c>
      <c r="H1167" s="117"/>
      <c r="I1167" s="119" t="n">
        <v>1</v>
      </c>
      <c r="J1167" s="119"/>
      <c r="K1167" s="120" t="s">
        <v>3274</v>
      </c>
    </row>
    <row r="1168" customFormat="false" ht="67.5" hidden="false" customHeight="true" outlineLevel="0" collapsed="false">
      <c r="A1168" s="112" t="n">
        <v>395</v>
      </c>
      <c r="B1168" s="113" t="n">
        <v>0.9</v>
      </c>
      <c r="C1168" s="114" t="s">
        <v>3398</v>
      </c>
      <c r="D1168" s="115" t="s">
        <v>1940</v>
      </c>
      <c r="E1168" s="116" t="s">
        <v>1941</v>
      </c>
      <c r="F1168" s="117"/>
      <c r="G1168" s="118" t="n">
        <v>0</v>
      </c>
      <c r="H1168" s="117"/>
      <c r="I1168" s="119" t="n">
        <v>1</v>
      </c>
      <c r="J1168" s="119"/>
      <c r="K1168" s="120" t="s">
        <v>3274</v>
      </c>
    </row>
    <row r="1169" customFormat="false" ht="67.5" hidden="false" customHeight="true" outlineLevel="0" collapsed="false">
      <c r="A1169" s="112" t="n">
        <v>396</v>
      </c>
      <c r="B1169" s="113" t="n">
        <v>0.9</v>
      </c>
      <c r="C1169" s="114" t="s">
        <v>3399</v>
      </c>
      <c r="D1169" s="115" t="s">
        <v>1943</v>
      </c>
      <c r="E1169" s="116" t="s">
        <v>1944</v>
      </c>
      <c r="F1169" s="117"/>
      <c r="G1169" s="118" t="n">
        <v>0</v>
      </c>
      <c r="H1169" s="117"/>
      <c r="I1169" s="119" t="n">
        <v>1</v>
      </c>
      <c r="J1169" s="119"/>
      <c r="K1169" s="120" t="s">
        <v>3274</v>
      </c>
    </row>
    <row r="1170" customFormat="false" ht="67.5" hidden="false" customHeight="true" outlineLevel="0" collapsed="false">
      <c r="A1170" s="112" t="n">
        <v>397</v>
      </c>
      <c r="B1170" s="113" t="n">
        <v>0.9</v>
      </c>
      <c r="C1170" s="114" t="s">
        <v>3400</v>
      </c>
      <c r="D1170" s="115" t="s">
        <v>1946</v>
      </c>
      <c r="E1170" s="116" t="s">
        <v>1947</v>
      </c>
      <c r="F1170" s="117"/>
      <c r="G1170" s="118" t="n">
        <v>0</v>
      </c>
      <c r="H1170" s="117"/>
      <c r="I1170" s="119" t="n">
        <v>1</v>
      </c>
      <c r="J1170" s="119"/>
      <c r="K1170" s="120" t="s">
        <v>3274</v>
      </c>
    </row>
    <row r="1171" customFormat="false" ht="67.5" hidden="false" customHeight="true" outlineLevel="0" collapsed="false">
      <c r="A1171" s="112" t="n">
        <v>398</v>
      </c>
      <c r="B1171" s="113" t="n">
        <v>0.9</v>
      </c>
      <c r="C1171" s="114" t="s">
        <v>3401</v>
      </c>
      <c r="D1171" s="115" t="s">
        <v>1949</v>
      </c>
      <c r="E1171" s="116" t="s">
        <v>1950</v>
      </c>
      <c r="F1171" s="117"/>
      <c r="G1171" s="118" t="n">
        <v>0</v>
      </c>
      <c r="H1171" s="117"/>
      <c r="I1171" s="119" t="n">
        <v>1</v>
      </c>
      <c r="J1171" s="119"/>
      <c r="K1171" s="120" t="s">
        <v>3274</v>
      </c>
    </row>
    <row r="1172" customFormat="false" ht="67.5" hidden="false" customHeight="true" outlineLevel="0" collapsed="false">
      <c r="A1172" s="112" t="n">
        <v>399</v>
      </c>
      <c r="B1172" s="113" t="n">
        <v>0.9</v>
      </c>
      <c r="C1172" s="114" t="s">
        <v>3402</v>
      </c>
      <c r="D1172" s="115" t="s">
        <v>1952</v>
      </c>
      <c r="E1172" s="116" t="s">
        <v>1953</v>
      </c>
      <c r="F1172" s="117"/>
      <c r="G1172" s="118" t="n">
        <v>0</v>
      </c>
      <c r="H1172" s="117"/>
      <c r="I1172" s="119" t="n">
        <v>1</v>
      </c>
      <c r="J1172" s="119"/>
      <c r="K1172" s="120" t="s">
        <v>3274</v>
      </c>
    </row>
    <row r="1173" customFormat="false" ht="67.5" hidden="false" customHeight="true" outlineLevel="0" collapsed="false">
      <c r="A1173" s="112" t="n">
        <v>400</v>
      </c>
      <c r="B1173" s="113" t="n">
        <v>0.9</v>
      </c>
      <c r="C1173" s="114" t="s">
        <v>3403</v>
      </c>
      <c r="D1173" s="115" t="s">
        <v>1955</v>
      </c>
      <c r="E1173" s="116" t="s">
        <v>1956</v>
      </c>
      <c r="F1173" s="117"/>
      <c r="G1173" s="118" t="n">
        <v>0</v>
      </c>
      <c r="H1173" s="117"/>
      <c r="I1173" s="119" t="n">
        <v>1</v>
      </c>
      <c r="J1173" s="119"/>
      <c r="K1173" s="120" t="s">
        <v>3274</v>
      </c>
    </row>
    <row r="1174" customFormat="false" ht="67.5" hidden="false" customHeight="true" outlineLevel="0" collapsed="false">
      <c r="A1174" s="112" t="n">
        <v>402</v>
      </c>
      <c r="B1174" s="113" t="n">
        <v>0.9</v>
      </c>
      <c r="C1174" s="114" t="s">
        <v>3404</v>
      </c>
      <c r="D1174" s="115" t="s">
        <v>1958</v>
      </c>
      <c r="E1174" s="116" t="s">
        <v>1959</v>
      </c>
      <c r="F1174" s="117"/>
      <c r="G1174" s="118" t="n">
        <v>0</v>
      </c>
      <c r="H1174" s="117"/>
      <c r="I1174" s="119"/>
      <c r="J1174" s="119"/>
      <c r="K1174" s="120" t="s">
        <v>3274</v>
      </c>
    </row>
    <row r="1175" customFormat="false" ht="67.5" hidden="false" customHeight="true" outlineLevel="0" collapsed="false">
      <c r="A1175" s="112" t="n">
        <v>403</v>
      </c>
      <c r="B1175" s="113" t="n">
        <v>0.9</v>
      </c>
      <c r="C1175" s="114" t="s">
        <v>3405</v>
      </c>
      <c r="D1175" s="115" t="s">
        <v>1961</v>
      </c>
      <c r="E1175" s="116" t="s">
        <v>1962</v>
      </c>
      <c r="F1175" s="117"/>
      <c r="G1175" s="118" t="n">
        <v>0</v>
      </c>
      <c r="H1175" s="117"/>
      <c r="I1175" s="119"/>
      <c r="J1175" s="119"/>
      <c r="K1175" s="120" t="s">
        <v>3274</v>
      </c>
    </row>
    <row r="1176" customFormat="false" ht="67.5" hidden="false" customHeight="true" outlineLevel="0" collapsed="false">
      <c r="A1176" s="112" t="n">
        <v>404</v>
      </c>
      <c r="B1176" s="113" t="n">
        <v>0.9</v>
      </c>
      <c r="C1176" s="114" t="s">
        <v>3406</v>
      </c>
      <c r="D1176" s="115" t="s">
        <v>1964</v>
      </c>
      <c r="E1176" s="116" t="s">
        <v>1965</v>
      </c>
      <c r="F1176" s="117"/>
      <c r="G1176" s="118" t="n">
        <v>0</v>
      </c>
      <c r="H1176" s="117"/>
      <c r="I1176" s="119"/>
      <c r="J1176" s="119"/>
      <c r="K1176" s="120" t="s">
        <v>3274</v>
      </c>
    </row>
    <row r="1177" customFormat="false" ht="67.5" hidden="false" customHeight="true" outlineLevel="0" collapsed="false">
      <c r="A1177" s="112" t="n">
        <v>405</v>
      </c>
      <c r="B1177" s="113" t="n">
        <v>0.9</v>
      </c>
      <c r="C1177" s="114" t="s">
        <v>3407</v>
      </c>
      <c r="D1177" s="115" t="s">
        <v>1967</v>
      </c>
      <c r="E1177" s="116" t="s">
        <v>1968</v>
      </c>
      <c r="F1177" s="117"/>
      <c r="G1177" s="118" t="n">
        <v>0</v>
      </c>
      <c r="H1177" s="117"/>
      <c r="I1177" s="119" t="n">
        <v>1</v>
      </c>
      <c r="J1177" s="119"/>
      <c r="K1177" s="120" t="s">
        <v>3274</v>
      </c>
    </row>
    <row r="1178" customFormat="false" ht="67.5" hidden="false" customHeight="true" outlineLevel="0" collapsed="false">
      <c r="A1178" s="112" t="n">
        <v>406</v>
      </c>
      <c r="B1178" s="113" t="n">
        <v>0.9</v>
      </c>
      <c r="C1178" s="114" t="s">
        <v>3408</v>
      </c>
      <c r="D1178" s="115" t="s">
        <v>1970</v>
      </c>
      <c r="E1178" s="116" t="s">
        <v>1971</v>
      </c>
      <c r="F1178" s="117"/>
      <c r="G1178" s="118" t="n">
        <v>0</v>
      </c>
      <c r="H1178" s="117"/>
      <c r="I1178" s="119"/>
      <c r="J1178" s="119"/>
      <c r="K1178" s="120" t="s">
        <v>3274</v>
      </c>
    </row>
    <row r="1179" customFormat="false" ht="67.5" hidden="false" customHeight="true" outlineLevel="0" collapsed="false">
      <c r="A1179" s="112" t="n">
        <v>407</v>
      </c>
      <c r="B1179" s="113" t="n">
        <v>0.9</v>
      </c>
      <c r="C1179" s="114" t="s">
        <v>3409</v>
      </c>
      <c r="D1179" s="115" t="s">
        <v>1973</v>
      </c>
      <c r="E1179" s="116" t="s">
        <v>1974</v>
      </c>
      <c r="F1179" s="117"/>
      <c r="G1179" s="118" t="n">
        <v>0</v>
      </c>
      <c r="H1179" s="117"/>
      <c r="I1179" s="119"/>
      <c r="J1179" s="119"/>
      <c r="K1179" s="120" t="s">
        <v>3274</v>
      </c>
    </row>
    <row r="1180" customFormat="false" ht="67.5" hidden="false" customHeight="true" outlineLevel="0" collapsed="false">
      <c r="A1180" s="112" t="n">
        <v>408</v>
      </c>
      <c r="B1180" s="113" t="n">
        <v>0.9</v>
      </c>
      <c r="C1180" s="114" t="s">
        <v>3410</v>
      </c>
      <c r="D1180" s="115" t="s">
        <v>1976</v>
      </c>
      <c r="E1180" s="116" t="s">
        <v>1977</v>
      </c>
      <c r="F1180" s="117"/>
      <c r="G1180" s="118" t="n">
        <v>0</v>
      </c>
      <c r="H1180" s="117"/>
      <c r="I1180" s="119"/>
      <c r="J1180" s="119"/>
      <c r="K1180" s="120" t="s">
        <v>3274</v>
      </c>
    </row>
    <row r="1181" customFormat="false" ht="67.5" hidden="false" customHeight="true" outlineLevel="0" collapsed="false">
      <c r="A1181" s="112" t="n">
        <v>409</v>
      </c>
      <c r="B1181" s="113" t="n">
        <v>0.9</v>
      </c>
      <c r="C1181" s="114" t="s">
        <v>3411</v>
      </c>
      <c r="D1181" s="115" t="s">
        <v>1979</v>
      </c>
      <c r="E1181" s="116" t="s">
        <v>1980</v>
      </c>
      <c r="F1181" s="117"/>
      <c r="G1181" s="118" t="n">
        <v>0</v>
      </c>
      <c r="H1181" s="117"/>
      <c r="I1181" s="119"/>
      <c r="J1181" s="119"/>
      <c r="K1181" s="120" t="s">
        <v>3274</v>
      </c>
    </row>
    <row r="1182" customFormat="false" ht="67.5" hidden="false" customHeight="true" outlineLevel="0" collapsed="false">
      <c r="A1182" s="112" t="n">
        <v>410</v>
      </c>
      <c r="B1182" s="113" t="n">
        <v>0.9</v>
      </c>
      <c r="C1182" s="114" t="s">
        <v>3412</v>
      </c>
      <c r="D1182" s="115" t="s">
        <v>1982</v>
      </c>
      <c r="E1182" s="116" t="s">
        <v>1983</v>
      </c>
      <c r="F1182" s="117"/>
      <c r="G1182" s="118" t="n">
        <v>0</v>
      </c>
      <c r="H1182" s="117"/>
      <c r="I1182" s="119"/>
      <c r="J1182" s="119"/>
      <c r="K1182" s="120" t="s">
        <v>3274</v>
      </c>
    </row>
    <row r="1183" customFormat="false" ht="67.5" hidden="false" customHeight="true" outlineLevel="0" collapsed="false">
      <c r="A1183" s="112" t="n">
        <v>411</v>
      </c>
      <c r="B1183" s="113" t="n">
        <v>0.9</v>
      </c>
      <c r="C1183" s="114" t="s">
        <v>3413</v>
      </c>
      <c r="D1183" s="115" t="s">
        <v>1985</v>
      </c>
      <c r="E1183" s="116" t="s">
        <v>1986</v>
      </c>
      <c r="F1183" s="117"/>
      <c r="G1183" s="118" t="n">
        <v>0.1</v>
      </c>
      <c r="H1183" s="117" t="s">
        <v>1987</v>
      </c>
      <c r="I1183" s="119"/>
      <c r="J1183" s="119"/>
      <c r="K1183" s="120" t="s">
        <v>3274</v>
      </c>
    </row>
    <row r="1184" customFormat="false" ht="67.5" hidden="false" customHeight="true" outlineLevel="0" collapsed="false">
      <c r="A1184" s="112" t="n">
        <v>412</v>
      </c>
      <c r="B1184" s="113" t="n">
        <v>1</v>
      </c>
      <c r="C1184" s="114" t="s">
        <v>3414</v>
      </c>
      <c r="D1184" s="115" t="s">
        <v>1989</v>
      </c>
      <c r="E1184" s="116" t="s">
        <v>1990</v>
      </c>
      <c r="F1184" s="117"/>
      <c r="G1184" s="118" t="n">
        <v>0</v>
      </c>
      <c r="H1184" s="117"/>
      <c r="I1184" s="119"/>
      <c r="J1184" s="119"/>
      <c r="K1184" s="120" t="s">
        <v>3274</v>
      </c>
    </row>
    <row r="1185" customFormat="false" ht="67.5" hidden="false" customHeight="true" outlineLevel="0" collapsed="false">
      <c r="A1185" s="112" t="n">
        <v>413</v>
      </c>
      <c r="B1185" s="113" t="n">
        <v>0.9</v>
      </c>
      <c r="C1185" s="114" t="s">
        <v>3415</v>
      </c>
      <c r="D1185" s="115" t="s">
        <v>1992</v>
      </c>
      <c r="E1185" s="116" t="s">
        <v>1993</v>
      </c>
      <c r="F1185" s="117"/>
      <c r="G1185" s="118" t="n">
        <v>0</v>
      </c>
      <c r="H1185" s="117"/>
      <c r="I1185" s="119"/>
      <c r="J1185" s="119"/>
      <c r="K1185" s="120" t="s">
        <v>3274</v>
      </c>
    </row>
    <row r="1186" customFormat="false" ht="67.5" hidden="false" customHeight="true" outlineLevel="0" collapsed="false">
      <c r="A1186" s="112" t="n">
        <v>414</v>
      </c>
      <c r="B1186" s="113" t="n">
        <v>0.9</v>
      </c>
      <c r="C1186" s="114" t="s">
        <v>3416</v>
      </c>
      <c r="D1186" s="115" t="s">
        <v>1995</v>
      </c>
      <c r="E1186" s="116" t="s">
        <v>1996</v>
      </c>
      <c r="F1186" s="117"/>
      <c r="G1186" s="118" t="n">
        <v>0</v>
      </c>
      <c r="H1186" s="117"/>
      <c r="I1186" s="119" t="n">
        <v>1</v>
      </c>
      <c r="J1186" s="119"/>
      <c r="K1186" s="120" t="s">
        <v>3274</v>
      </c>
    </row>
    <row r="1187" customFormat="false" ht="67.5" hidden="false" customHeight="true" outlineLevel="0" collapsed="false">
      <c r="A1187" s="112" t="n">
        <v>415</v>
      </c>
      <c r="B1187" s="113" t="n">
        <v>0.9</v>
      </c>
      <c r="C1187" s="114" t="s">
        <v>3417</v>
      </c>
      <c r="D1187" s="115" t="s">
        <v>1998</v>
      </c>
      <c r="E1187" s="116" t="s">
        <v>1999</v>
      </c>
      <c r="F1187" s="117"/>
      <c r="G1187" s="118" t="n">
        <v>0</v>
      </c>
      <c r="H1187" s="117"/>
      <c r="I1187" s="119" t="n">
        <v>1</v>
      </c>
      <c r="J1187" s="119"/>
      <c r="K1187" s="120" t="s">
        <v>3274</v>
      </c>
    </row>
    <row r="1188" customFormat="false" ht="67.5" hidden="false" customHeight="true" outlineLevel="0" collapsed="false">
      <c r="A1188" s="112"/>
      <c r="B1188" s="113" t="n">
        <v>0.9</v>
      </c>
      <c r="C1188" s="114" t="s">
        <v>3418</v>
      </c>
      <c r="D1188" s="115" t="s">
        <v>2001</v>
      </c>
      <c r="E1188" s="116" t="s">
        <v>2002</v>
      </c>
      <c r="F1188" s="117"/>
      <c r="G1188" s="118" t="n">
        <v>0</v>
      </c>
      <c r="H1188" s="117"/>
      <c r="I1188" s="119" t="n">
        <v>1</v>
      </c>
      <c r="J1188" s="119"/>
      <c r="K1188" s="120" t="s">
        <v>3274</v>
      </c>
    </row>
    <row r="1189" customFormat="false" ht="67.5" hidden="false" customHeight="true" outlineLevel="0" collapsed="false">
      <c r="A1189" s="112" t="n">
        <v>416</v>
      </c>
      <c r="B1189" s="113" t="n">
        <v>1</v>
      </c>
      <c r="C1189" s="114" t="s">
        <v>3419</v>
      </c>
      <c r="D1189" s="115" t="s">
        <v>2004</v>
      </c>
      <c r="E1189" s="116" t="s">
        <v>2005</v>
      </c>
      <c r="F1189" s="117"/>
      <c r="G1189" s="118" t="n">
        <v>0</v>
      </c>
      <c r="H1189" s="117"/>
      <c r="I1189" s="119" t="n">
        <v>1</v>
      </c>
      <c r="J1189" s="119"/>
      <c r="K1189" s="120" t="s">
        <v>3274</v>
      </c>
    </row>
    <row r="1190" customFormat="false" ht="67.5" hidden="false" customHeight="true" outlineLevel="0" collapsed="false">
      <c r="A1190" s="112" t="n">
        <v>417</v>
      </c>
      <c r="B1190" s="113" t="n">
        <v>1</v>
      </c>
      <c r="C1190" s="114" t="s">
        <v>3420</v>
      </c>
      <c r="D1190" s="115" t="s">
        <v>2007</v>
      </c>
      <c r="E1190" s="116" t="s">
        <v>2008</v>
      </c>
      <c r="F1190" s="117"/>
      <c r="G1190" s="118" t="n">
        <v>0</v>
      </c>
      <c r="H1190" s="117"/>
      <c r="I1190" s="119" t="n">
        <v>1</v>
      </c>
      <c r="J1190" s="119"/>
      <c r="K1190" s="120" t="s">
        <v>3274</v>
      </c>
    </row>
    <row r="1191" customFormat="false" ht="67.5" hidden="false" customHeight="true" outlineLevel="0" collapsed="false">
      <c r="A1191" s="112" t="n">
        <v>401</v>
      </c>
      <c r="B1191" s="113" t="n">
        <v>1</v>
      </c>
      <c r="C1191" s="114" t="s">
        <v>3421</v>
      </c>
      <c r="D1191" s="115" t="s">
        <v>2010</v>
      </c>
      <c r="E1191" s="116" t="s">
        <v>2011</v>
      </c>
      <c r="F1191" s="117"/>
      <c r="G1191" s="118" t="n">
        <v>0</v>
      </c>
      <c r="H1191" s="117"/>
      <c r="I1191" s="119" t="n">
        <v>1</v>
      </c>
      <c r="J1191" s="119"/>
      <c r="K1191" s="120" t="s">
        <v>3274</v>
      </c>
    </row>
    <row r="1192" customFormat="false" ht="67.5" hidden="false" customHeight="true" outlineLevel="0" collapsed="false">
      <c r="A1192" s="112"/>
      <c r="B1192" s="113" t="n">
        <v>0.9</v>
      </c>
      <c r="C1192" s="114" t="s">
        <v>3422</v>
      </c>
      <c r="D1192" s="115" t="s">
        <v>2013</v>
      </c>
      <c r="E1192" s="116" t="s">
        <v>2011</v>
      </c>
      <c r="F1192" s="117"/>
      <c r="G1192" s="118" t="n">
        <v>-0.1</v>
      </c>
      <c r="H1192" s="117" t="s">
        <v>2014</v>
      </c>
      <c r="I1192" s="119" t="n">
        <v>1</v>
      </c>
      <c r="J1192" s="119"/>
      <c r="K1192" s="120" t="s">
        <v>3274</v>
      </c>
    </row>
    <row r="1193" customFormat="false" ht="67.5" hidden="false" customHeight="true" outlineLevel="0" collapsed="false">
      <c r="A1193" s="112" t="n">
        <v>418</v>
      </c>
      <c r="B1193" s="113" t="n">
        <v>1</v>
      </c>
      <c r="C1193" s="114" t="s">
        <v>3423</v>
      </c>
      <c r="D1193" s="115" t="s">
        <v>2016</v>
      </c>
      <c r="E1193" s="116" t="s">
        <v>2017</v>
      </c>
      <c r="F1193" s="117"/>
      <c r="G1193" s="118" t="n">
        <v>0</v>
      </c>
      <c r="H1193" s="117"/>
      <c r="I1193" s="119"/>
      <c r="J1193" s="119"/>
      <c r="K1193" s="120" t="s">
        <v>3274</v>
      </c>
    </row>
    <row r="1194" customFormat="false" ht="67.5" hidden="false" customHeight="true" outlineLevel="0" collapsed="false">
      <c r="A1194" s="112" t="n">
        <v>419</v>
      </c>
      <c r="B1194" s="113" t="n">
        <v>1</v>
      </c>
      <c r="C1194" s="114" t="s">
        <v>3424</v>
      </c>
      <c r="D1194" s="115" t="s">
        <v>2019</v>
      </c>
      <c r="E1194" s="116" t="s">
        <v>2020</v>
      </c>
      <c r="F1194" s="117"/>
      <c r="G1194" s="118" t="n">
        <v>0</v>
      </c>
      <c r="H1194" s="117"/>
      <c r="I1194" s="119" t="n">
        <v>1</v>
      </c>
      <c r="J1194" s="119"/>
      <c r="K1194" s="120" t="s">
        <v>3274</v>
      </c>
    </row>
    <row r="1195" customFormat="false" ht="67.5" hidden="false" customHeight="true" outlineLevel="0" collapsed="false">
      <c r="A1195" s="112" t="n">
        <v>420</v>
      </c>
      <c r="B1195" s="113" t="n">
        <v>1</v>
      </c>
      <c r="C1195" s="114" t="s">
        <v>3425</v>
      </c>
      <c r="D1195" s="115" t="s">
        <v>2022</v>
      </c>
      <c r="E1195" s="116" t="s">
        <v>2023</v>
      </c>
      <c r="F1195" s="117"/>
      <c r="G1195" s="118" t="n">
        <v>0</v>
      </c>
      <c r="H1195" s="117"/>
      <c r="I1195" s="119" t="n">
        <v>1</v>
      </c>
      <c r="J1195" s="119"/>
      <c r="K1195" s="120" t="s">
        <v>3274</v>
      </c>
    </row>
    <row r="1196" customFormat="false" ht="67.5" hidden="false" customHeight="true" outlineLevel="0" collapsed="false">
      <c r="A1196" s="112" t="n">
        <v>421</v>
      </c>
      <c r="B1196" s="113" t="n">
        <v>1</v>
      </c>
      <c r="C1196" s="114" t="s">
        <v>3426</v>
      </c>
      <c r="D1196" s="115" t="s">
        <v>2025</v>
      </c>
      <c r="E1196" s="116" t="s">
        <v>1769</v>
      </c>
      <c r="F1196" s="117"/>
      <c r="G1196" s="118" t="n">
        <v>0</v>
      </c>
      <c r="H1196" s="117"/>
      <c r="I1196" s="119" t="n">
        <v>1</v>
      </c>
      <c r="J1196" s="119"/>
      <c r="K1196" s="120" t="s">
        <v>3274</v>
      </c>
    </row>
    <row r="1197" customFormat="false" ht="67.5" hidden="false" customHeight="true" outlineLevel="0" collapsed="false">
      <c r="A1197" s="112" t="n">
        <v>422</v>
      </c>
      <c r="B1197" s="113" t="n">
        <v>1</v>
      </c>
      <c r="C1197" s="114" t="s">
        <v>3427</v>
      </c>
      <c r="D1197" s="115" t="s">
        <v>2027</v>
      </c>
      <c r="E1197" s="116" t="s">
        <v>2028</v>
      </c>
      <c r="F1197" s="117"/>
      <c r="G1197" s="118" t="n">
        <v>0</v>
      </c>
      <c r="H1197" s="117"/>
      <c r="I1197" s="119" t="n">
        <v>1</v>
      </c>
      <c r="J1197" s="119"/>
      <c r="K1197" s="120" t="s">
        <v>3274</v>
      </c>
    </row>
    <row r="1198" customFormat="false" ht="67.5" hidden="false" customHeight="true" outlineLevel="0" collapsed="false">
      <c r="A1198" s="112" t="n">
        <v>423</v>
      </c>
      <c r="B1198" s="113" t="n">
        <v>1</v>
      </c>
      <c r="C1198" s="114" t="s">
        <v>3428</v>
      </c>
      <c r="D1198" s="115" t="s">
        <v>2030</v>
      </c>
      <c r="E1198" s="116" t="s">
        <v>1769</v>
      </c>
      <c r="F1198" s="117"/>
      <c r="G1198" s="118" t="n">
        <v>0</v>
      </c>
      <c r="H1198" s="117"/>
      <c r="I1198" s="119" t="n">
        <v>1</v>
      </c>
      <c r="J1198" s="119"/>
      <c r="K1198" s="120" t="s">
        <v>3274</v>
      </c>
    </row>
    <row r="1199" customFormat="false" ht="67.5" hidden="false" customHeight="true" outlineLevel="0" collapsed="false">
      <c r="A1199" s="112" t="n">
        <v>424</v>
      </c>
      <c r="B1199" s="113" t="n">
        <v>1</v>
      </c>
      <c r="C1199" s="114" t="s">
        <v>3429</v>
      </c>
      <c r="D1199" s="115" t="s">
        <v>2032</v>
      </c>
      <c r="E1199" s="116" t="s">
        <v>1769</v>
      </c>
      <c r="F1199" s="117"/>
      <c r="G1199" s="118" t="n">
        <v>0</v>
      </c>
      <c r="H1199" s="117"/>
      <c r="I1199" s="119" t="n">
        <v>1</v>
      </c>
      <c r="J1199" s="119"/>
      <c r="K1199" s="120" t="s">
        <v>3274</v>
      </c>
    </row>
    <row r="1200" customFormat="false" ht="67.5" hidden="false" customHeight="true" outlineLevel="0" collapsed="false">
      <c r="A1200" s="112" t="n">
        <v>425</v>
      </c>
      <c r="B1200" s="113" t="n">
        <v>1</v>
      </c>
      <c r="C1200" s="114" t="s">
        <v>3430</v>
      </c>
      <c r="D1200" s="115" t="s">
        <v>2034</v>
      </c>
      <c r="E1200" s="116" t="s">
        <v>2035</v>
      </c>
      <c r="F1200" s="117"/>
      <c r="G1200" s="118" t="n">
        <v>0</v>
      </c>
      <c r="H1200" s="117"/>
      <c r="I1200" s="119" t="n">
        <v>1</v>
      </c>
      <c r="J1200" s="119"/>
      <c r="K1200" s="120" t="s">
        <v>3274</v>
      </c>
    </row>
    <row r="1201" customFormat="false" ht="67.5" hidden="false" customHeight="true" outlineLevel="0" collapsed="false">
      <c r="A1201" s="112" t="n">
        <v>426</v>
      </c>
      <c r="B1201" s="113" t="n">
        <v>1</v>
      </c>
      <c r="C1201" s="114" t="s">
        <v>3431</v>
      </c>
      <c r="D1201" s="115" t="s">
        <v>2037</v>
      </c>
      <c r="E1201" s="116" t="s">
        <v>2038</v>
      </c>
      <c r="F1201" s="117"/>
      <c r="G1201" s="118" t="n">
        <v>0</v>
      </c>
      <c r="H1201" s="117"/>
      <c r="I1201" s="119" t="n">
        <v>1</v>
      </c>
      <c r="J1201" s="119"/>
      <c r="K1201" s="120" t="s">
        <v>3274</v>
      </c>
    </row>
    <row r="1202" customFormat="false" ht="67.5" hidden="false" customHeight="true" outlineLevel="0" collapsed="false">
      <c r="A1202" s="112" t="n">
        <v>427</v>
      </c>
      <c r="B1202" s="113" t="n">
        <v>1</v>
      </c>
      <c r="C1202" s="114" t="s">
        <v>3432</v>
      </c>
      <c r="D1202" s="115" t="s">
        <v>2040</v>
      </c>
      <c r="E1202" s="116" t="s">
        <v>2041</v>
      </c>
      <c r="F1202" s="117"/>
      <c r="G1202" s="118" t="n">
        <v>0</v>
      </c>
      <c r="H1202" s="117"/>
      <c r="I1202" s="119" t="n">
        <v>1</v>
      </c>
      <c r="J1202" s="119"/>
      <c r="K1202" s="120" t="s">
        <v>3274</v>
      </c>
    </row>
    <row r="1203" customFormat="false" ht="67.5" hidden="false" customHeight="true" outlineLevel="0" collapsed="false">
      <c r="A1203" s="112" t="n">
        <v>428</v>
      </c>
      <c r="B1203" s="113" t="n">
        <v>1</v>
      </c>
      <c r="C1203" s="114" t="s">
        <v>3433</v>
      </c>
      <c r="D1203" s="115" t="s">
        <v>2043</v>
      </c>
      <c r="E1203" s="116" t="s">
        <v>2044</v>
      </c>
      <c r="F1203" s="117"/>
      <c r="G1203" s="118"/>
      <c r="H1203" s="117"/>
      <c r="I1203" s="119"/>
      <c r="J1203" s="119"/>
      <c r="K1203" s="120" t="s">
        <v>3274</v>
      </c>
    </row>
    <row r="1204" customFormat="false" ht="67.5" hidden="false" customHeight="true" outlineLevel="0" collapsed="false">
      <c r="A1204" s="112" t="n">
        <v>429</v>
      </c>
      <c r="B1204" s="113" t="n">
        <v>1</v>
      </c>
      <c r="C1204" s="114" t="s">
        <v>3434</v>
      </c>
      <c r="D1204" s="115" t="s">
        <v>2046</v>
      </c>
      <c r="E1204" s="116" t="s">
        <v>1947</v>
      </c>
      <c r="F1204" s="117"/>
      <c r="G1204" s="118" t="n">
        <v>0</v>
      </c>
      <c r="H1204" s="117"/>
      <c r="I1204" s="119" t="n">
        <v>1</v>
      </c>
      <c r="J1204" s="119"/>
      <c r="K1204" s="120" t="s">
        <v>3274</v>
      </c>
    </row>
    <row r="1205" customFormat="false" ht="67.5" hidden="false" customHeight="true" outlineLevel="0" collapsed="false">
      <c r="A1205" s="112" t="n">
        <v>430</v>
      </c>
      <c r="B1205" s="113" t="n">
        <v>1</v>
      </c>
      <c r="C1205" s="114" t="s">
        <v>3435</v>
      </c>
      <c r="D1205" s="115" t="s">
        <v>2048</v>
      </c>
      <c r="E1205" s="116" t="s">
        <v>2049</v>
      </c>
      <c r="F1205" s="117"/>
      <c r="G1205" s="118" t="n">
        <v>0</v>
      </c>
      <c r="H1205" s="117"/>
      <c r="I1205" s="119" t="n">
        <v>1</v>
      </c>
      <c r="J1205" s="119"/>
      <c r="K1205" s="120" t="s">
        <v>3274</v>
      </c>
    </row>
    <row r="1206" customFormat="false" ht="67.5" hidden="false" customHeight="true" outlineLevel="0" collapsed="false">
      <c r="A1206" s="112" t="n">
        <v>431</v>
      </c>
      <c r="B1206" s="113" t="n">
        <v>1</v>
      </c>
      <c r="C1206" s="114" t="s">
        <v>3436</v>
      </c>
      <c r="D1206" s="115" t="s">
        <v>2051</v>
      </c>
      <c r="E1206" s="116" t="s">
        <v>2052</v>
      </c>
      <c r="F1206" s="117"/>
      <c r="G1206" s="118" t="n">
        <v>0</v>
      </c>
      <c r="H1206" s="117"/>
      <c r="I1206" s="119" t="n">
        <v>1</v>
      </c>
      <c r="J1206" s="119"/>
      <c r="K1206" s="120" t="s">
        <v>3274</v>
      </c>
    </row>
    <row r="1207" customFormat="false" ht="67.5" hidden="false" customHeight="true" outlineLevel="0" collapsed="false">
      <c r="A1207" s="112" t="n">
        <v>432</v>
      </c>
      <c r="B1207" s="113" t="n">
        <v>1</v>
      </c>
      <c r="C1207" s="114" t="s">
        <v>3437</v>
      </c>
      <c r="D1207" s="115" t="s">
        <v>2054</v>
      </c>
      <c r="E1207" s="116" t="s">
        <v>2055</v>
      </c>
      <c r="F1207" s="117"/>
      <c r="G1207" s="118" t="n">
        <v>0</v>
      </c>
      <c r="H1207" s="117"/>
      <c r="I1207" s="119" t="n">
        <v>1</v>
      </c>
      <c r="J1207" s="119"/>
      <c r="K1207" s="120" t="s">
        <v>3274</v>
      </c>
    </row>
    <row r="1208" customFormat="false" ht="67.5" hidden="false" customHeight="true" outlineLevel="0" collapsed="false">
      <c r="A1208" s="112" t="n">
        <v>433</v>
      </c>
      <c r="B1208" s="113" t="n">
        <v>1</v>
      </c>
      <c r="C1208" s="114" t="s">
        <v>3438</v>
      </c>
      <c r="D1208" s="115" t="s">
        <v>2057</v>
      </c>
      <c r="E1208" s="116" t="s">
        <v>2058</v>
      </c>
      <c r="F1208" s="117"/>
      <c r="G1208" s="118" t="n">
        <v>-0.1</v>
      </c>
      <c r="H1208" s="117" t="s">
        <v>2059</v>
      </c>
      <c r="I1208" s="119" t="n">
        <v>1</v>
      </c>
      <c r="J1208" s="119"/>
      <c r="K1208" s="120" t="s">
        <v>3274</v>
      </c>
    </row>
    <row r="1209" customFormat="false" ht="67.5" hidden="false" customHeight="true" outlineLevel="0" collapsed="false">
      <c r="A1209" s="112" t="n">
        <v>434</v>
      </c>
      <c r="B1209" s="113" t="n">
        <v>0.9</v>
      </c>
      <c r="C1209" s="114" t="s">
        <v>3439</v>
      </c>
      <c r="D1209" s="115" t="s">
        <v>2061</v>
      </c>
      <c r="E1209" s="116" t="s">
        <v>2062</v>
      </c>
      <c r="F1209" s="117"/>
      <c r="G1209" s="118" t="n">
        <v>0</v>
      </c>
      <c r="H1209" s="117"/>
      <c r="I1209" s="119" t="n">
        <v>1</v>
      </c>
      <c r="J1209" s="119"/>
      <c r="K1209" s="120" t="s">
        <v>3274</v>
      </c>
    </row>
    <row r="1210" customFormat="false" ht="67.5" hidden="false" customHeight="true" outlineLevel="0" collapsed="false">
      <c r="A1210" s="112" t="n">
        <v>435</v>
      </c>
      <c r="B1210" s="113" t="n">
        <v>1</v>
      </c>
      <c r="C1210" s="114" t="s">
        <v>3440</v>
      </c>
      <c r="D1210" s="115" t="s">
        <v>2064</v>
      </c>
      <c r="E1210" s="116" t="s">
        <v>2065</v>
      </c>
      <c r="F1210" s="117"/>
      <c r="G1210" s="118" t="n">
        <v>0</v>
      </c>
      <c r="H1210" s="117"/>
      <c r="I1210" s="119" t="n">
        <v>1</v>
      </c>
      <c r="J1210" s="119"/>
      <c r="K1210" s="120" t="s">
        <v>3274</v>
      </c>
    </row>
    <row r="1211" customFormat="false" ht="67.5" hidden="false" customHeight="true" outlineLevel="0" collapsed="false">
      <c r="A1211" s="112" t="n">
        <v>436</v>
      </c>
      <c r="B1211" s="113" t="n">
        <v>1</v>
      </c>
      <c r="C1211" s="114" t="s">
        <v>3441</v>
      </c>
      <c r="D1211" s="115" t="s">
        <v>2067</v>
      </c>
      <c r="E1211" s="116" t="s">
        <v>2068</v>
      </c>
      <c r="F1211" s="117"/>
      <c r="G1211" s="118" t="n">
        <v>0</v>
      </c>
      <c r="H1211" s="117"/>
      <c r="I1211" s="119" t="n">
        <v>1</v>
      </c>
      <c r="J1211" s="119"/>
      <c r="K1211" s="120" t="s">
        <v>3274</v>
      </c>
    </row>
    <row r="1212" customFormat="false" ht="67.5" hidden="false" customHeight="true" outlineLevel="0" collapsed="false">
      <c r="A1212" s="112" t="n">
        <v>437</v>
      </c>
      <c r="B1212" s="113" t="n">
        <v>1</v>
      </c>
      <c r="C1212" s="114" t="s">
        <v>3442</v>
      </c>
      <c r="D1212" s="115" t="s">
        <v>2070</v>
      </c>
      <c r="E1212" s="116" t="s">
        <v>2071</v>
      </c>
      <c r="F1212" s="117"/>
      <c r="G1212" s="118" t="n">
        <v>0</v>
      </c>
      <c r="H1212" s="117"/>
      <c r="I1212" s="119"/>
      <c r="J1212" s="119"/>
      <c r="K1212" s="120" t="s">
        <v>3274</v>
      </c>
    </row>
    <row r="1213" customFormat="false" ht="67.5" hidden="false" customHeight="true" outlineLevel="0" collapsed="false">
      <c r="A1213" s="112" t="n">
        <v>438</v>
      </c>
      <c r="B1213" s="113" t="n">
        <v>1</v>
      </c>
      <c r="C1213" s="114" t="s">
        <v>3443</v>
      </c>
      <c r="D1213" s="115" t="s">
        <v>2073</v>
      </c>
      <c r="E1213" s="116" t="s">
        <v>2074</v>
      </c>
      <c r="F1213" s="117"/>
      <c r="G1213" s="118" t="n">
        <v>0</v>
      </c>
      <c r="H1213" s="117"/>
      <c r="I1213" s="119"/>
      <c r="J1213" s="119"/>
      <c r="K1213" s="120" t="s">
        <v>3274</v>
      </c>
    </row>
    <row r="1214" customFormat="false" ht="67.5" hidden="false" customHeight="true" outlineLevel="0" collapsed="false">
      <c r="A1214" s="112" t="n">
        <v>439</v>
      </c>
      <c r="B1214" s="113" t="n">
        <v>1</v>
      </c>
      <c r="C1214" s="114" t="s">
        <v>3444</v>
      </c>
      <c r="D1214" s="115" t="s">
        <v>2076</v>
      </c>
      <c r="E1214" s="116" t="s">
        <v>2077</v>
      </c>
      <c r="F1214" s="117"/>
      <c r="G1214" s="118" t="n">
        <v>0</v>
      </c>
      <c r="H1214" s="117"/>
      <c r="I1214" s="119" t="n">
        <v>1</v>
      </c>
      <c r="J1214" s="119"/>
      <c r="K1214" s="120" t="s">
        <v>3274</v>
      </c>
    </row>
    <row r="1215" customFormat="false" ht="67.5" hidden="false" customHeight="true" outlineLevel="0" collapsed="false">
      <c r="A1215" s="112" t="n">
        <v>440</v>
      </c>
      <c r="B1215" s="113" t="n">
        <v>1</v>
      </c>
      <c r="C1215" s="114" t="s">
        <v>3445</v>
      </c>
      <c r="D1215" s="115" t="s">
        <v>2079</v>
      </c>
      <c r="E1215" s="116" t="s">
        <v>2080</v>
      </c>
      <c r="F1215" s="117"/>
      <c r="G1215" s="118" t="n">
        <v>0</v>
      </c>
      <c r="H1215" s="117"/>
      <c r="I1215" s="119"/>
      <c r="J1215" s="119"/>
      <c r="K1215" s="120" t="s">
        <v>3274</v>
      </c>
    </row>
    <row r="1216" customFormat="false" ht="67.5" hidden="false" customHeight="true" outlineLevel="0" collapsed="false">
      <c r="A1216" s="112" t="n">
        <v>441</v>
      </c>
      <c r="B1216" s="113" t="n">
        <v>1</v>
      </c>
      <c r="C1216" s="114" t="s">
        <v>3446</v>
      </c>
      <c r="D1216" s="115" t="s">
        <v>2082</v>
      </c>
      <c r="E1216" s="116" t="s">
        <v>2083</v>
      </c>
      <c r="F1216" s="117"/>
      <c r="G1216" s="118" t="n">
        <v>-0.1</v>
      </c>
      <c r="H1216" s="117" t="s">
        <v>1857</v>
      </c>
      <c r="I1216" s="119" t="n">
        <v>1</v>
      </c>
      <c r="J1216" s="119"/>
      <c r="K1216" s="120" t="s">
        <v>3274</v>
      </c>
    </row>
    <row r="1217" customFormat="false" ht="67.5" hidden="false" customHeight="true" outlineLevel="0" collapsed="false">
      <c r="A1217" s="112" t="n">
        <v>442</v>
      </c>
      <c r="B1217" s="113" t="n">
        <v>0.9</v>
      </c>
      <c r="C1217" s="114" t="s">
        <v>3447</v>
      </c>
      <c r="D1217" s="115" t="s">
        <v>2085</v>
      </c>
      <c r="E1217" s="116" t="s">
        <v>2086</v>
      </c>
      <c r="F1217" s="117"/>
      <c r="G1217" s="118"/>
      <c r="H1217" s="117"/>
      <c r="I1217" s="119" t="n">
        <v>1</v>
      </c>
      <c r="J1217" s="119"/>
      <c r="K1217" s="120" t="s">
        <v>3274</v>
      </c>
    </row>
    <row r="1218" customFormat="false" ht="67.5" hidden="false" customHeight="true" outlineLevel="0" collapsed="false">
      <c r="A1218" s="112" t="n">
        <v>443</v>
      </c>
      <c r="B1218" s="113" t="n">
        <v>1</v>
      </c>
      <c r="C1218" s="114" t="s">
        <v>3448</v>
      </c>
      <c r="D1218" s="115" t="s">
        <v>2088</v>
      </c>
      <c r="E1218" s="116" t="s">
        <v>2089</v>
      </c>
      <c r="F1218" s="117"/>
      <c r="G1218" s="118" t="n">
        <v>0</v>
      </c>
      <c r="H1218" s="117"/>
      <c r="I1218" s="119" t="n">
        <v>1</v>
      </c>
      <c r="J1218" s="119"/>
      <c r="K1218" s="120" t="s">
        <v>3274</v>
      </c>
    </row>
    <row r="1219" customFormat="false" ht="67.5" hidden="false" customHeight="true" outlineLevel="0" collapsed="false">
      <c r="A1219" s="112" t="n">
        <v>444</v>
      </c>
      <c r="B1219" s="113" t="n">
        <v>1</v>
      </c>
      <c r="C1219" s="114" t="s">
        <v>3449</v>
      </c>
      <c r="D1219" s="115" t="s">
        <v>2091</v>
      </c>
      <c r="E1219" s="116" t="s">
        <v>2092</v>
      </c>
      <c r="F1219" s="117"/>
      <c r="G1219" s="118" t="n">
        <v>0</v>
      </c>
      <c r="H1219" s="117"/>
      <c r="I1219" s="119"/>
      <c r="J1219" s="119"/>
      <c r="K1219" s="120" t="s">
        <v>3274</v>
      </c>
    </row>
    <row r="1220" customFormat="false" ht="67.5" hidden="false" customHeight="true" outlineLevel="0" collapsed="false">
      <c r="A1220" s="112" t="n">
        <v>445</v>
      </c>
      <c r="B1220" s="113" t="n">
        <v>1</v>
      </c>
      <c r="C1220" s="114" t="s">
        <v>3450</v>
      </c>
      <c r="D1220" s="121" t="s">
        <v>2094</v>
      </c>
      <c r="E1220" s="116" t="s">
        <v>2095</v>
      </c>
      <c r="F1220" s="117"/>
      <c r="G1220" s="118" t="n">
        <v>0</v>
      </c>
      <c r="H1220" s="117"/>
      <c r="I1220" s="119" t="n">
        <v>1</v>
      </c>
      <c r="J1220" s="119"/>
      <c r="K1220" s="120" t="s">
        <v>3274</v>
      </c>
    </row>
    <row r="1221" customFormat="false" ht="67.5" hidden="false" customHeight="true" outlineLevel="0" collapsed="false">
      <c r="A1221" s="112" t="n">
        <v>446</v>
      </c>
      <c r="B1221" s="113" t="n">
        <v>1</v>
      </c>
      <c r="C1221" s="114" t="s">
        <v>3451</v>
      </c>
      <c r="D1221" s="115" t="s">
        <v>2097</v>
      </c>
      <c r="E1221" s="116" t="s">
        <v>2098</v>
      </c>
      <c r="F1221" s="117"/>
      <c r="G1221" s="118"/>
      <c r="H1221" s="117"/>
      <c r="I1221" s="119"/>
      <c r="J1221" s="119"/>
      <c r="K1221" s="120" t="s">
        <v>3274</v>
      </c>
    </row>
    <row r="1222" customFormat="false" ht="67.5" hidden="false" customHeight="true" outlineLevel="0" collapsed="false">
      <c r="A1222" s="112" t="n">
        <v>447</v>
      </c>
      <c r="B1222" s="113" t="n">
        <v>1</v>
      </c>
      <c r="C1222" s="114" t="s">
        <v>3452</v>
      </c>
      <c r="D1222" s="115" t="s">
        <v>2100</v>
      </c>
      <c r="E1222" s="116" t="s">
        <v>2101</v>
      </c>
      <c r="F1222" s="117"/>
      <c r="G1222" s="118" t="n">
        <v>0</v>
      </c>
      <c r="H1222" s="117"/>
      <c r="I1222" s="119"/>
      <c r="J1222" s="119"/>
      <c r="K1222" s="120" t="s">
        <v>3274</v>
      </c>
    </row>
    <row r="1223" customFormat="false" ht="67.5" hidden="false" customHeight="true" outlineLevel="0" collapsed="false">
      <c r="A1223" s="112" t="n">
        <v>448</v>
      </c>
      <c r="B1223" s="113" t="n">
        <v>1</v>
      </c>
      <c r="C1223" s="114" t="s">
        <v>3453</v>
      </c>
      <c r="D1223" s="115" t="s">
        <v>2103</v>
      </c>
      <c r="E1223" s="116" t="s">
        <v>2104</v>
      </c>
      <c r="F1223" s="117"/>
      <c r="G1223" s="118" t="n">
        <v>0</v>
      </c>
      <c r="H1223" s="117"/>
      <c r="I1223" s="119"/>
      <c r="J1223" s="119"/>
      <c r="K1223" s="120" t="s">
        <v>3274</v>
      </c>
    </row>
    <row r="1224" customFormat="false" ht="67.5" hidden="false" customHeight="true" outlineLevel="0" collapsed="false">
      <c r="A1224" s="112" t="n">
        <v>449</v>
      </c>
      <c r="B1224" s="113" t="n">
        <v>1</v>
      </c>
      <c r="C1224" s="114" t="s">
        <v>3454</v>
      </c>
      <c r="D1224" s="115" t="s">
        <v>2106</v>
      </c>
      <c r="E1224" s="116" t="s">
        <v>2107</v>
      </c>
      <c r="F1224" s="117"/>
      <c r="G1224" s="118" t="n">
        <v>0</v>
      </c>
      <c r="H1224" s="117"/>
      <c r="I1224" s="119" t="n">
        <v>1</v>
      </c>
      <c r="J1224" s="119"/>
      <c r="K1224" s="120" t="s">
        <v>3274</v>
      </c>
    </row>
    <row r="1225" customFormat="false" ht="67.5" hidden="false" customHeight="true" outlineLevel="0" collapsed="false">
      <c r="A1225" s="112" t="n">
        <v>450</v>
      </c>
      <c r="B1225" s="113" t="n">
        <v>1</v>
      </c>
      <c r="C1225" s="114" t="s">
        <v>3455</v>
      </c>
      <c r="D1225" s="115" t="s">
        <v>2109</v>
      </c>
      <c r="E1225" s="116" t="s">
        <v>2110</v>
      </c>
      <c r="F1225" s="117"/>
      <c r="G1225" s="118" t="n">
        <v>-0.1</v>
      </c>
      <c r="H1225" s="117" t="s">
        <v>2014</v>
      </c>
      <c r="I1225" s="119" t="n">
        <v>1</v>
      </c>
      <c r="J1225" s="119"/>
      <c r="K1225" s="120" t="s">
        <v>3274</v>
      </c>
    </row>
    <row r="1226" customFormat="false" ht="67.5" hidden="false" customHeight="true" outlineLevel="0" collapsed="false">
      <c r="A1226" s="112" t="n">
        <v>451</v>
      </c>
      <c r="B1226" s="113" t="n">
        <v>0.9</v>
      </c>
      <c r="C1226" s="114" t="s">
        <v>3456</v>
      </c>
      <c r="D1226" s="115" t="s">
        <v>3457</v>
      </c>
      <c r="E1226" s="116" t="s">
        <v>2113</v>
      </c>
      <c r="F1226" s="117"/>
      <c r="G1226" s="118" t="n">
        <v>0</v>
      </c>
      <c r="H1226" s="117"/>
      <c r="I1226" s="119" t="n">
        <v>1</v>
      </c>
      <c r="J1226" s="119"/>
      <c r="K1226" s="120" t="s">
        <v>3274</v>
      </c>
    </row>
    <row r="1227" customFormat="false" ht="67.5" hidden="false" customHeight="true" outlineLevel="0" collapsed="false">
      <c r="A1227" s="112" t="n">
        <v>452</v>
      </c>
      <c r="B1227" s="113" t="n">
        <v>1</v>
      </c>
      <c r="C1227" s="114" t="s">
        <v>3458</v>
      </c>
      <c r="D1227" s="115" t="s">
        <v>2115</v>
      </c>
      <c r="E1227" s="116" t="s">
        <v>2116</v>
      </c>
      <c r="F1227" s="117"/>
      <c r="G1227" s="118" t="n">
        <v>0</v>
      </c>
      <c r="H1227" s="117"/>
      <c r="I1227" s="119"/>
      <c r="J1227" s="119"/>
      <c r="K1227" s="120" t="s">
        <v>3274</v>
      </c>
    </row>
    <row r="1228" customFormat="false" ht="67.5" hidden="false" customHeight="true" outlineLevel="0" collapsed="false">
      <c r="A1228" s="112" t="n">
        <v>1181</v>
      </c>
      <c r="B1228" s="122" t="n">
        <v>1</v>
      </c>
      <c r="C1228" s="123" t="s">
        <v>3459</v>
      </c>
      <c r="D1228" s="124" t="s">
        <v>2118</v>
      </c>
      <c r="E1228" s="125" t="s">
        <v>2119</v>
      </c>
      <c r="F1228" s="126"/>
      <c r="G1228" s="127"/>
      <c r="H1228" s="126"/>
      <c r="I1228" s="128" t="n">
        <v>1</v>
      </c>
      <c r="J1228" s="128"/>
      <c r="K1228" s="129" t="s">
        <v>3274</v>
      </c>
    </row>
  </sheetData>
  <sheetProtection sheet="true" password="ea3d" objects="true" scenarios="true"/>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943"/>
  <sheetViews>
    <sheetView showFormulas="false" showGridLines="true" showRowColHeaders="true" showZeros="true" rightToLeft="false" tabSelected="false" showOutlineSymbols="true" defaultGridColor="true" view="normal" topLeftCell="A11" colorId="64" zoomScale="87" zoomScaleNormal="87" zoomScalePageLayoutView="100" workbookViewId="0">
      <selection pane="topLeft" activeCell="D25" activeCellId="0" sqref="D25"/>
    </sheetView>
  </sheetViews>
  <sheetFormatPr defaultColWidth="14.42578125" defaultRowHeight="15" zeroHeight="false" outlineLevelRow="0" outlineLevelCol="0"/>
  <cols>
    <col collapsed="false" customWidth="true" hidden="false" outlineLevel="0" max="1" min="1" style="0" width="3.86"/>
    <col collapsed="false" customWidth="true" hidden="false" outlineLevel="0" max="2" min="2" style="0" width="14.29"/>
    <col collapsed="false" customWidth="true" hidden="false" outlineLevel="0" max="3" min="3" style="130" width="23"/>
    <col collapsed="false" customWidth="true" hidden="false" outlineLevel="0" max="4" min="4" style="131" width="78.43"/>
    <col collapsed="false" customWidth="true" hidden="false" outlineLevel="0" max="5" min="5" style="0" width="1.14"/>
    <col collapsed="false" customWidth="true" hidden="false" outlineLevel="0" max="6" min="6" style="0" width="14.29"/>
    <col collapsed="false" customWidth="true" hidden="false" outlineLevel="0" max="7" min="7" style="130" width="23"/>
    <col collapsed="false" customWidth="true" hidden="false" outlineLevel="0" max="8" min="8" style="131" width="78.43"/>
    <col collapsed="false" customWidth="true" hidden="false" outlineLevel="0" max="9" min="9" style="0" width="8.86"/>
    <col collapsed="false" customWidth="true" hidden="false" outlineLevel="0" max="12" min="10" style="0" width="17.86"/>
    <col collapsed="false" customWidth="true" hidden="false" outlineLevel="0" max="28" min="13" style="0" width="8.86"/>
  </cols>
  <sheetData>
    <row r="1" customFormat="false" ht="15" hidden="false" customHeight="false" outlineLevel="0" collapsed="false">
      <c r="B1" s="103"/>
      <c r="F1" s="103"/>
    </row>
    <row r="2" customFormat="false" ht="21" hidden="false" customHeight="true" outlineLevel="0" collapsed="false">
      <c r="B2" s="132" t="s">
        <v>3460</v>
      </c>
      <c r="C2" s="133" t="s">
        <v>3461</v>
      </c>
      <c r="D2" s="134" t="s">
        <v>3462</v>
      </c>
      <c r="F2" s="132" t="s">
        <v>3463</v>
      </c>
      <c r="G2" s="133" t="s">
        <v>3464</v>
      </c>
      <c r="H2" s="135" t="n">
        <f aca="false">COUNTIF(F6:F14, "&gt;0")</f>
        <v>0</v>
      </c>
      <c r="J2" s="136" t="s">
        <v>3465</v>
      </c>
      <c r="K2" s="137"/>
      <c r="L2" s="138"/>
    </row>
    <row r="3" customFormat="false" ht="21" hidden="false" customHeight="true" outlineLevel="0" collapsed="false">
      <c r="B3" s="139" t="s">
        <v>3466</v>
      </c>
      <c r="C3" s="140" t="s">
        <v>3467</v>
      </c>
      <c r="D3" s="141" t="s">
        <v>3468</v>
      </c>
      <c r="F3" s="139"/>
      <c r="G3" s="140" t="s">
        <v>3469</v>
      </c>
      <c r="H3" s="142" t="n">
        <f aca="false">SUM('Difficulty Sheet'!J9:J28)</f>
        <v>0</v>
      </c>
      <c r="J3" s="143" t="s">
        <v>3470</v>
      </c>
      <c r="K3" s="0" t="s">
        <v>3471</v>
      </c>
      <c r="L3" s="144"/>
    </row>
    <row r="4" customFormat="false" ht="21" hidden="false" customHeight="true" outlineLevel="0" collapsed="false">
      <c r="B4" s="139"/>
      <c r="C4" s="140" t="s">
        <v>3472</v>
      </c>
      <c r="D4" s="141" t="s">
        <v>3473</v>
      </c>
      <c r="F4" s="139"/>
      <c r="G4" s="140" t="s">
        <v>3474</v>
      </c>
      <c r="H4" s="142" t="n">
        <f aca="false">totalCombo+totalDeclared</f>
        <v>0</v>
      </c>
      <c r="J4" s="143" t="s">
        <v>3475</v>
      </c>
      <c r="K4" s="0" t="s">
        <v>3476</v>
      </c>
      <c r="L4" s="144"/>
    </row>
    <row r="5" customFormat="false" ht="21" hidden="false" customHeight="true" outlineLevel="0" collapsed="false">
      <c r="B5" s="139"/>
      <c r="C5" s="140" t="s">
        <v>3477</v>
      </c>
      <c r="D5" s="141" t="s">
        <v>3478</v>
      </c>
      <c r="F5" s="139"/>
      <c r="G5" s="140"/>
      <c r="H5" s="141"/>
      <c r="J5" s="143" t="s">
        <v>3479</v>
      </c>
      <c r="K5" s="0" t="s">
        <v>3480</v>
      </c>
      <c r="L5" s="144"/>
    </row>
    <row r="6" customFormat="false" ht="21" hidden="false" customHeight="true" outlineLevel="0" collapsed="false">
      <c r="B6" s="139"/>
      <c r="C6" s="140" t="s">
        <v>3481</v>
      </c>
      <c r="D6" s="141" t="s">
        <v>3482</v>
      </c>
      <c r="F6" s="145" t="n">
        <f aca="false">Combo12</f>
        <v>0</v>
      </c>
      <c r="G6" s="140" t="s">
        <v>3483</v>
      </c>
      <c r="H6" s="141" t="str">
        <f aca="false">IF(AND(Combo01="", Combo12&gt;0), "NO", IF(OR(DecValue01&lt;1,DecValue02&lt;1),IF(Combo12&gt;1,"NO","OK"),"OK"))</f>
        <v>OK</v>
      </c>
      <c r="J6" s="143" t="s">
        <v>3484</v>
      </c>
      <c r="K6" s="0" t="s">
        <v>3485</v>
      </c>
      <c r="L6" s="144"/>
    </row>
    <row r="7" customFormat="false" ht="21" hidden="false" customHeight="true" outlineLevel="0" collapsed="false">
      <c r="B7" s="139"/>
      <c r="C7" s="140" t="s">
        <v>3486</v>
      </c>
      <c r="D7" s="141" t="s">
        <v>3487</v>
      </c>
      <c r="F7" s="145" t="n">
        <f aca="false">Combo23</f>
        <v>0</v>
      </c>
      <c r="G7" s="140" t="s">
        <v>3488</v>
      </c>
      <c r="H7" s="141" t="str">
        <f aca="false">IF(AND(Combo02="", Combo23&gt;0), "NO", IF(OR(DecValue02&lt;1,DecValue03&lt;1),IF(Combo23&gt;1,"NO","OK"),"OK"))</f>
        <v>OK</v>
      </c>
      <c r="J7" s="143"/>
    </row>
    <row r="8" customFormat="false" ht="21" hidden="false" customHeight="true" outlineLevel="0" collapsed="false">
      <c r="B8" s="146"/>
      <c r="C8" s="147" t="s">
        <v>3489</v>
      </c>
      <c r="D8" s="148" t="str">
        <f aca="false" t="array" ref="D8:D8">IFERROR(INDEX(nationCode, MATCH(AthleteCountry, nationNames, 0)), "")</f>
        <v/>
      </c>
      <c r="F8" s="145" t="n">
        <f aca="false">Combo34</f>
        <v>0</v>
      </c>
      <c r="G8" s="140" t="s">
        <v>3490</v>
      </c>
      <c r="H8" s="141" t="str">
        <f aca="false">IF(AND(Combo03="", Combo34&gt;0), "NO", IF(OR(DecValue03&lt;1,DecValue04&lt;1),IF(Combo34&gt;1,"NO","OK"),"OK"))</f>
        <v>OK</v>
      </c>
      <c r="J8" s="143" t="s">
        <v>3491</v>
      </c>
      <c r="K8" s="0" t="s">
        <v>3492</v>
      </c>
      <c r="L8" s="144"/>
    </row>
    <row r="9" customFormat="false" ht="21" hidden="false" customHeight="true" outlineLevel="0" collapsed="false">
      <c r="B9" s="146"/>
      <c r="C9" s="147" t="s">
        <v>3493</v>
      </c>
      <c r="D9" s="148" t="str">
        <f aca="false" t="array" ref="D9:D9">SUBSTITUTE(AthleteName, " ", "")</f>
        <v/>
      </c>
      <c r="F9" s="145" t="n">
        <f aca="false">Combo45</f>
        <v>0</v>
      </c>
      <c r="G9" s="140" t="s">
        <v>3494</v>
      </c>
      <c r="H9" s="141" t="str">
        <f aca="false">IF(AND(Combo04="", Combo45&gt;0), "NO", IF(OR(DecValue04&lt;1,DecValue05&lt;1),IF(Combo45&gt;1,"NO","OK"),"OK"))</f>
        <v>OK</v>
      </c>
      <c r="J9" s="143" t="s">
        <v>3495</v>
      </c>
      <c r="K9" s="0" t="s">
        <v>3496</v>
      </c>
      <c r="L9" s="144"/>
    </row>
    <row r="10" customFormat="false" ht="21" hidden="false" customHeight="true" outlineLevel="0" collapsed="false">
      <c r="B10" s="146"/>
      <c r="C10" s="147" t="s">
        <v>3497</v>
      </c>
      <c r="D10" s="148" t="str">
        <f aca="false">SUBSTITUTE(AthleteSurname," ", "")</f>
        <v/>
      </c>
      <c r="F10" s="145" t="n">
        <f aca="false">Combo56</f>
        <v>0</v>
      </c>
      <c r="G10" s="140" t="s">
        <v>3498</v>
      </c>
      <c r="H10" s="141" t="str">
        <f aca="false">IF(AND(Combo05="", Combo56&gt;0), "NO", IF(OR(DecValue05&lt;1,DecValue06&lt;1),IF(Combo56&gt;1,"NO","OK"),"OK"))</f>
        <v>OK</v>
      </c>
      <c r="J10" s="143" t="s">
        <v>3499</v>
      </c>
      <c r="K10" s="0" t="s">
        <v>3500</v>
      </c>
      <c r="L10" s="144"/>
    </row>
    <row r="11" customFormat="false" ht="21" hidden="false" customHeight="true" outlineLevel="0" collapsed="false">
      <c r="B11" s="146"/>
      <c r="C11" s="147" t="s">
        <v>3501</v>
      </c>
      <c r="D11" s="148" t="str">
        <f aca="false">IFERROR(INDEX(catSlugs, MATCH(AthleteCat, catNames, 0)), "")</f>
        <v/>
      </c>
      <c r="F11" s="145" t="n">
        <f aca="false">Combo67</f>
        <v>0</v>
      </c>
      <c r="G11" s="140" t="s">
        <v>3502</v>
      </c>
      <c r="H11" s="141" t="str">
        <f aca="false">IF(AND(Combo06="", Combo67&gt;0), "NO", IF(OR(DecValue06&lt;1,DecValue07&lt;1),IF(Combo67&gt;1,"NO","OK"),"OK"))</f>
        <v>OK</v>
      </c>
      <c r="J11" s="143" t="s">
        <v>3503</v>
      </c>
      <c r="K11" s="0" t="s">
        <v>3504</v>
      </c>
      <c r="L11" s="144"/>
    </row>
    <row r="12" customFormat="false" ht="21" hidden="false" customHeight="true" outlineLevel="0" collapsed="false">
      <c r="B12" s="146"/>
      <c r="C12" s="147" t="s">
        <v>3505</v>
      </c>
      <c r="D12" s="148" t="str">
        <f aca="false">IF(stringCat&lt;&gt;" ", "Pole_" &amp; stringCat &amp; "_" &amp; IF(stringNation&lt;&gt;"", stringNation &amp; "_", "") &amp; stringName &amp; "_" &amp; stringSurname, "")</f>
        <v>Pole___</v>
      </c>
      <c r="F12" s="145" t="n">
        <f aca="false">Combo78</f>
        <v>0</v>
      </c>
      <c r="G12" s="140" t="s">
        <v>3506</v>
      </c>
      <c r="H12" s="141" t="str">
        <f aca="false">IF(AND(Combo07="", Combo78&gt;0), "NO", IF(OR(DecValue07&lt;1,DecValue08&lt;1),IF(Combo78&gt;1,"NO","OK"),"OK"))</f>
        <v>OK</v>
      </c>
      <c r="J12" s="143" t="s">
        <v>3507</v>
      </c>
      <c r="K12" s="0" t="s">
        <v>3508</v>
      </c>
      <c r="L12" s="144"/>
    </row>
    <row r="13" customFormat="false" ht="21" hidden="false" customHeight="true" outlineLevel="0" collapsed="false">
      <c r="B13" s="146"/>
      <c r="C13" s="147" t="s">
        <v>3509</v>
      </c>
      <c r="D13" s="148" t="str">
        <f aca="false">IF(filename&lt;&gt;"", filename, labelCatNotSelected)</f>
        <v>Pole___</v>
      </c>
      <c r="F13" s="145" t="n">
        <f aca="false">Combo89</f>
        <v>0</v>
      </c>
      <c r="G13" s="140" t="s">
        <v>3510</v>
      </c>
      <c r="H13" s="141" t="str">
        <f aca="false">IF(AND(Combo08="", Combo89&gt;0), "NO", IF(OR(DecValue08&lt;1,DecValue09&lt;1),IF(Combo89&gt;1,"NO","OK"),"OK"))</f>
        <v>OK</v>
      </c>
      <c r="J13" s="143" t="s">
        <v>3511</v>
      </c>
    </row>
    <row r="14" customFormat="false" ht="21" hidden="false" customHeight="true" outlineLevel="0" collapsed="false">
      <c r="B14" s="149"/>
      <c r="C14" s="150"/>
      <c r="D14" s="151"/>
      <c r="F14" s="145" t="n">
        <f aca="false">Combo90</f>
        <v>0</v>
      </c>
      <c r="G14" s="140" t="s">
        <v>3512</v>
      </c>
      <c r="H14" s="141" t="str">
        <f aca="false">IF(AND(Combo09="", Combo90&gt;0), "NO", IF(OR(DecValue09&lt;1,DecValue10&lt;1),IF(Combo90&gt;1,"NO","OK"),"OK"))</f>
        <v>OK</v>
      </c>
      <c r="J14" s="143"/>
    </row>
    <row r="15" customFormat="false" ht="21" hidden="false" customHeight="true" outlineLevel="0" collapsed="false">
      <c r="B15" s="149"/>
      <c r="C15" s="150" t="s">
        <v>3513</v>
      </c>
      <c r="D15" s="151" t="str">
        <f aca="false">_xlfn.CONCAT(msgDCB,msgCombo)</f>
        <v/>
      </c>
      <c r="F15" s="149"/>
      <c r="G15" s="140" t="s">
        <v>3514</v>
      </c>
      <c r="H15" s="141" t="str">
        <f aca="false">IF(totalCombo &gt; howManyCombo, "No", "OK")</f>
        <v>OK</v>
      </c>
      <c r="J15" s="143"/>
    </row>
    <row r="16" customFormat="false" ht="21" hidden="false" customHeight="true" outlineLevel="0" collapsed="false">
      <c r="B16" s="149"/>
      <c r="C16" s="150" t="s">
        <v>3515</v>
      </c>
      <c r="D16" s="151" t="str">
        <f aca="false">IF(isCorrectDCB="NO", "Error: Too many BC declared. ", "")</f>
        <v/>
      </c>
      <c r="F16" s="149"/>
      <c r="G16" s="140" t="s">
        <v>3516</v>
      </c>
      <c r="H16" s="142" t="n">
        <f aca="false">IFERROR(INDEX(CatNOFCombos, MATCH(stringCat, catSlugs, 0)), "0")+IFERROR(INDEX(CatExtraCombo, MATCH(stringCat, catSlugs, 0)), "0")</f>
        <v>0</v>
      </c>
      <c r="J16" s="143"/>
    </row>
    <row r="17" customFormat="false" ht="21" hidden="false" customHeight="true" outlineLevel="0" collapsed="false">
      <c r="B17" s="149"/>
      <c r="C17" s="150" t="s">
        <v>3517</v>
      </c>
      <c r="D17" s="151" t="str">
        <f aca="false">IF(isCorrectCombo="No", "Error: Too many Combo declared. ", "")</f>
        <v/>
      </c>
      <c r="F17" s="149"/>
      <c r="G17" s="140" t="s">
        <v>3518</v>
      </c>
      <c r="H17" s="152" t="n">
        <f aca="false">IFERROR(INDEX(CatNOFElements, MATCH(stringCat, catSlugs, 0)), "0")+IFERROR(INDEX(Cat_ExtraElements, MATCH(stringCat, catSlugs, 0)), "0")</f>
        <v>0</v>
      </c>
      <c r="J17" s="143"/>
    </row>
    <row r="18" customFormat="false" ht="21" hidden="false" customHeight="true" outlineLevel="0" collapsed="false">
      <c r="B18" s="149"/>
      <c r="C18" s="150" t="s">
        <v>3519</v>
      </c>
      <c r="D18" s="151" t="str">
        <f aca="false">IF(stringCat = "", labelCatNotSelected, isTooMuchElements)</f>
        <v>category not selected. </v>
      </c>
      <c r="F18" s="149"/>
      <c r="G18" s="140"/>
      <c r="H18" s="141"/>
    </row>
    <row r="19" customFormat="false" ht="21" hidden="false" customHeight="true" outlineLevel="0" collapsed="false">
      <c r="B19" s="149"/>
      <c r="C19" s="150"/>
      <c r="D19" s="151"/>
      <c r="F19" s="149"/>
      <c r="G19" s="140"/>
      <c r="H19" s="141"/>
    </row>
    <row r="20" customFormat="false" ht="21" hidden="false" customHeight="true" outlineLevel="0" collapsed="false">
      <c r="B20" s="149"/>
      <c r="C20" s="150"/>
      <c r="D20" s="151"/>
      <c r="F20" s="149" t="n">
        <f aca="false">isBC_123</f>
        <v>0</v>
      </c>
      <c r="G20" s="140" t="s">
        <v>3520</v>
      </c>
      <c r="H20" s="142" t="n">
        <f aca="false">IF(AND(Combo12 &gt; 0, Combo23 &gt; 0), 1, 0)</f>
        <v>0</v>
      </c>
      <c r="J20" s="143"/>
    </row>
    <row r="21" customFormat="false" ht="21" hidden="false" customHeight="true" outlineLevel="0" collapsed="false">
      <c r="B21" s="149"/>
      <c r="C21" s="150" t="s">
        <v>3521</v>
      </c>
      <c r="D21" s="151" t="n">
        <f aca="false">IF(Declared10="", IF(Declared09="", IF(Declared08="", IF(Declared07="", IF(Declared06="", IF(Declared05="", IF(Declared04="", IF(Declared03="", IF(Declared02="", IF(Declared01="", 0, 1), 2), 3), 4), 5), 6), 7), 8), 9), 10)</f>
        <v>0</v>
      </c>
      <c r="F21" s="149" t="n">
        <f aca="false">isBC_234</f>
        <v>0</v>
      </c>
      <c r="G21" s="140" t="s">
        <v>3522</v>
      </c>
      <c r="H21" s="142" t="n">
        <f aca="false">IF(AND(Combo23 &gt; 0, Combo34 &gt; 0), 1, 0)</f>
        <v>0</v>
      </c>
      <c r="J21" s="143"/>
      <c r="L21" s="144"/>
      <c r="N21" s="153" t="s">
        <v>3523</v>
      </c>
      <c r="O21" s="154" t="s">
        <v>3524</v>
      </c>
      <c r="P21" s="154" t="s">
        <v>3525</v>
      </c>
      <c r="Q21" s="154" t="s">
        <v>3526</v>
      </c>
      <c r="R21" s="154" t="s">
        <v>3527</v>
      </c>
      <c r="S21" s="154" t="s">
        <v>3528</v>
      </c>
      <c r="T21" s="154" t="s">
        <v>3529</v>
      </c>
      <c r="U21" s="154" t="s">
        <v>3530</v>
      </c>
      <c r="V21" s="155" t="s">
        <v>3531</v>
      </c>
    </row>
    <row r="22" customFormat="false" ht="21" hidden="false" customHeight="true" outlineLevel="0" collapsed="false">
      <c r="B22" s="149"/>
      <c r="C22" s="150"/>
      <c r="D22" s="151"/>
      <c r="F22" s="149" t="n">
        <f aca="false">isBC_345</f>
        <v>0</v>
      </c>
      <c r="G22" s="150" t="s">
        <v>3532</v>
      </c>
      <c r="H22" s="142" t="n">
        <f aca="false">IF(AND(Combo34 &gt; 0, Combo45 &gt; 0), 1, 0)</f>
        <v>0</v>
      </c>
      <c r="J22" s="143"/>
      <c r="L22" s="144"/>
      <c r="N22" s="156" t="s">
        <v>3533</v>
      </c>
      <c r="O22" s="157" t="str">
        <f aca="false">IF(AND(Combo12&gt;0, Combo23&gt;0), BCSelection, "")</f>
        <v/>
      </c>
      <c r="P22" s="157" t="str">
        <f aca="false" t="array" ref="P22:P22">IF(AND(Combo23&gt;0, Combo34&gt;0), BCSelection, "")</f>
        <v/>
      </c>
      <c r="Q22" s="157" t="str">
        <f aca="false" t="array" ref="Q22:Q22">IF(AND(Combo34&gt;0, Combo45&gt;0), BCSelection, "")</f>
        <v/>
      </c>
      <c r="R22" s="157" t="str">
        <f aca="false" t="array" ref="R22:R22">IF(AND(Combo45&gt;0, Combo56&gt;0), BCSelection, "")</f>
        <v/>
      </c>
      <c r="S22" s="157" t="str">
        <f aca="false" t="array" ref="S22:S22">IF(AND(Combo56&gt;0, Combo67&gt;0), BCSelection, "")</f>
        <v/>
      </c>
      <c r="T22" s="157" t="str">
        <f aca="false" t="array" ref="T22:T22">IF(AND(Combo67&gt;0, Combo78&gt;0), BCSelection, "")</f>
        <v/>
      </c>
      <c r="U22" s="157" t="str">
        <f aca="false" t="array" ref="U22:U22">IF(AND(Combo78&gt;0, Combo89&gt;0), BCSelection, "")</f>
        <v/>
      </c>
      <c r="V22" s="158" t="str">
        <f aca="false" t="array" ref="V22:V22">IF(AND(Combo89&gt;0, Combo90&gt;0), BCSelection, "")</f>
        <v/>
      </c>
    </row>
    <row r="23" customFormat="false" ht="21" hidden="false" customHeight="true" outlineLevel="0" collapsed="false">
      <c r="B23" s="149"/>
      <c r="C23" s="150" t="s">
        <v>3534</v>
      </c>
      <c r="D23" s="151" t="str">
        <f aca="false">IF(lastDeclared &gt; howManyElements, "Too many element declared", "")</f>
        <v/>
      </c>
      <c r="F23" s="149" t="n">
        <f aca="false">isBC_456</f>
        <v>0</v>
      </c>
      <c r="G23" s="150" t="s">
        <v>3535</v>
      </c>
      <c r="H23" s="142" t="n">
        <f aca="false">IF(AND(Combo45 &gt; 0, Combo56 &gt; 0), 1, 0)</f>
        <v>0</v>
      </c>
      <c r="J23" s="143"/>
    </row>
    <row r="24" customFormat="false" ht="21" hidden="false" customHeight="true" outlineLevel="0" collapsed="false">
      <c r="B24" s="149"/>
      <c r="C24" s="150"/>
      <c r="D24" s="151"/>
      <c r="F24" s="149" t="n">
        <f aca="false">isBC_567</f>
        <v>0</v>
      </c>
      <c r="G24" s="150" t="s">
        <v>3536</v>
      </c>
      <c r="H24" s="142" t="n">
        <f aca="false">IF(AND(Combo56 &gt; 0, Combo67 &gt; 0), 1, 0)</f>
        <v>0</v>
      </c>
      <c r="J24" s="143"/>
    </row>
    <row r="25" customFormat="false" ht="21" hidden="false" customHeight="true" outlineLevel="0" collapsed="false">
      <c r="B25" s="149"/>
      <c r="C25" s="150" t="s">
        <v>3537</v>
      </c>
      <c r="D25" s="159" t="b">
        <f aca="false">IFERROR(IF(INDEX(CatDoubles, MATCH(AthleteCat, catNames, 0)),TRUE(), FALSE()), FALSE())</f>
        <v>0</v>
      </c>
      <c r="F25" s="149" t="n">
        <f aca="false">isBC_678</f>
        <v>0</v>
      </c>
      <c r="G25" s="150" t="s">
        <v>3538</v>
      </c>
      <c r="H25" s="142" t="n">
        <f aca="false">IF(AND(Combo67 &gt; 0, Combo78 &gt; 0), 1, 0)</f>
        <v>0</v>
      </c>
      <c r="J25" s="143"/>
      <c r="L25" s="144"/>
      <c r="N25" s="160" t="s">
        <v>3539</v>
      </c>
      <c r="O25" s="160"/>
      <c r="P25" s="160"/>
      <c r="Q25" s="160"/>
      <c r="R25" s="160"/>
      <c r="S25" s="160"/>
      <c r="T25" s="160"/>
      <c r="U25" s="160"/>
      <c r="V25" s="160"/>
    </row>
    <row r="26" customFormat="false" ht="21" hidden="false" customHeight="true" outlineLevel="0" collapsed="false">
      <c r="B26" s="149"/>
      <c r="C26" s="150" t="s">
        <v>3540</v>
      </c>
      <c r="D26" s="159" t="b">
        <f aca="false">IFERROR(IF(INDEX(catTrios, MATCH(AthleteCat, catNames, 0)), TRUE(), FALSE()), FALSE())</f>
        <v>0</v>
      </c>
      <c r="F26" s="149" t="n">
        <f aca="false">isBC_789</f>
        <v>0</v>
      </c>
      <c r="G26" s="150" t="s">
        <v>3541</v>
      </c>
      <c r="H26" s="142" t="n">
        <f aca="false">IF(AND(Combo78 &gt; 0, Combo89 &gt; 0), 1, 0)</f>
        <v>0</v>
      </c>
      <c r="J26" s="143"/>
      <c r="L26" s="144"/>
      <c r="N26" s="160"/>
      <c r="O26" s="160"/>
      <c r="P26" s="160"/>
      <c r="Q26" s="160"/>
      <c r="R26" s="160"/>
      <c r="S26" s="160"/>
    </row>
    <row r="27" customFormat="false" ht="21" hidden="false" customHeight="true" outlineLevel="0" collapsed="false">
      <c r="B27" s="149"/>
      <c r="C27" s="150" t="s">
        <v>3542</v>
      </c>
      <c r="D27" s="159" t="b">
        <f aca="false">IF(AND(D25=FALSE(),D26=FALSE()),TRUE(),FALSE())</f>
        <v>1</v>
      </c>
      <c r="F27" s="149" t="n">
        <f aca="false">isBC_890</f>
        <v>0</v>
      </c>
      <c r="G27" s="150" t="s">
        <v>3543</v>
      </c>
      <c r="H27" s="142" t="n">
        <f aca="false">IF(AND(Combo89 &gt; 0, Combo90 &gt; 0), 1, 0)</f>
        <v>0</v>
      </c>
      <c r="J27" s="143"/>
    </row>
    <row r="28" customFormat="false" ht="21" hidden="false" customHeight="true" outlineLevel="0" collapsed="false">
      <c r="B28" s="149"/>
      <c r="C28" s="150"/>
      <c r="D28" s="151"/>
      <c r="F28" s="149"/>
      <c r="G28" s="150" t="s">
        <v>3544</v>
      </c>
      <c r="H28" s="142" t="n">
        <f aca="false">COUNTIF(F20:F27, "&lt;&gt;0")</f>
        <v>0</v>
      </c>
      <c r="J28" s="143"/>
    </row>
    <row r="29" customFormat="false" ht="21" hidden="false" customHeight="true" outlineLevel="0" collapsed="false">
      <c r="B29" s="149"/>
      <c r="C29" s="150"/>
      <c r="D29" s="151"/>
      <c r="F29" s="149"/>
      <c r="G29" s="150" t="s">
        <v>3545</v>
      </c>
      <c r="H29" s="142" t="str">
        <f aca="false">IF(DCB_Tot&gt;2, "NO", "OK")</f>
        <v>OK</v>
      </c>
      <c r="J29" s="143"/>
    </row>
    <row r="30" customFormat="false" ht="21" hidden="false" customHeight="true" outlineLevel="0" collapsed="false">
      <c r="B30" s="149"/>
      <c r="C30" s="150"/>
      <c r="D30" s="151"/>
      <c r="F30" s="161"/>
      <c r="G30" s="162"/>
      <c r="H30" s="163"/>
    </row>
    <row r="31" customFormat="false" ht="21" hidden="false" customHeight="true" outlineLevel="0" collapsed="false">
      <c r="B31" s="161"/>
      <c r="C31" s="164" t="s">
        <v>3546</v>
      </c>
      <c r="D31" s="165" t="s">
        <v>3547</v>
      </c>
      <c r="F31" s="103"/>
      <c r="J31" s="166"/>
    </row>
    <row r="32" customFormat="false" ht="15" hidden="false" customHeight="false" outlineLevel="0" collapsed="false">
      <c r="B32" s="103"/>
      <c r="F32" s="103"/>
    </row>
    <row r="33" customFormat="false" ht="15" hidden="false" customHeight="false" outlineLevel="0" collapsed="false">
      <c r="B33" s="103"/>
      <c r="F33" s="103"/>
    </row>
    <row r="34" customFormat="false" ht="15" hidden="false" customHeight="false" outlineLevel="0" collapsed="false">
      <c r="B34" s="103"/>
      <c r="F34" s="103"/>
    </row>
    <row r="35" customFormat="false" ht="15" hidden="false" customHeight="false" outlineLevel="0" collapsed="false">
      <c r="B35" s="103"/>
      <c r="F35" s="132" t="s">
        <v>3495</v>
      </c>
      <c r="G35" s="169" t="s">
        <v>3548</v>
      </c>
      <c r="H35" s="134" t="str">
        <f aca="false">IFERROR(INDEX(CoPValues, MATCH(Declared06, CoPCodes, 0)), "")</f>
        <v/>
      </c>
    </row>
    <row r="36" customFormat="false" ht="34.5" hidden="false" customHeight="true" outlineLevel="0" collapsed="false">
      <c r="A36" s="104"/>
      <c r="B36" s="132" t="s">
        <v>3470</v>
      </c>
      <c r="C36" s="169" t="s">
        <v>3549</v>
      </c>
      <c r="D36" s="134" t="str">
        <f aca="false">IFERROR(INDEX(CoPValues, MATCH(Declared01, CoPCodes, 0)), "")</f>
        <v/>
      </c>
      <c r="E36" s="104"/>
      <c r="F36" s="145" t="n">
        <f aca="false">Declared06</f>
        <v>0</v>
      </c>
      <c r="G36" s="170" t="s">
        <v>3550</v>
      </c>
      <c r="H36" s="171" t="str">
        <f aca="false">CONCATENATE(IFERROR(INDEX(CoPNames, MATCH(Declared06, CoPCodes, 0)), ""), IFERROR(IF(INDEX(CoPCBRF, MATCH(Declared06, CoPCodes, 0)), " [CBRF]", ""), ""))</f>
        <v/>
      </c>
      <c r="I36" s="104"/>
      <c r="J36" s="104"/>
      <c r="K36" s="104"/>
      <c r="L36" s="104"/>
      <c r="M36" s="104"/>
      <c r="N36" s="104"/>
      <c r="O36" s="104"/>
      <c r="P36" s="104"/>
      <c r="Q36" s="104"/>
      <c r="R36" s="104"/>
      <c r="S36" s="104"/>
      <c r="T36" s="104"/>
      <c r="U36" s="104"/>
      <c r="V36" s="104"/>
      <c r="W36" s="104"/>
      <c r="X36" s="104"/>
      <c r="Y36" s="104"/>
      <c r="Z36" s="104"/>
      <c r="AA36" s="104"/>
    </row>
    <row r="37" customFormat="false" ht="34.5" hidden="false" customHeight="true" outlineLevel="0" collapsed="false">
      <c r="A37" s="104"/>
      <c r="B37" s="145" t="n">
        <f aca="false">Declared01</f>
        <v>0</v>
      </c>
      <c r="C37" s="170" t="s">
        <v>3551</v>
      </c>
      <c r="D37" s="171" t="str">
        <f aca="false">CONCATENATE(IFERROR(INDEX(CoPNames, MATCH(Declared01, CoPCodes, 0)), ""), IFERROR(IF(INDEX(CoPCBRF, MATCH(Declared01, CoPCodes, 0)), " [CBRF]", ""), ""))</f>
        <v/>
      </c>
      <c r="E37" s="104"/>
      <c r="F37" s="172"/>
      <c r="G37" s="173" t="s">
        <v>3552</v>
      </c>
      <c r="H37" s="174" t="str">
        <f aca="false">IFERROR(INDEX(CoPReq, MATCH(Declared06, CoPCodes, 0)), "")</f>
        <v/>
      </c>
      <c r="I37" s="104"/>
      <c r="J37" s="104"/>
      <c r="K37" s="104"/>
      <c r="L37" s="104"/>
      <c r="M37" s="104"/>
      <c r="N37" s="104"/>
      <c r="O37" s="104"/>
      <c r="P37" s="104"/>
      <c r="Q37" s="104"/>
      <c r="R37" s="104"/>
      <c r="S37" s="104"/>
      <c r="T37" s="104"/>
      <c r="U37" s="104"/>
      <c r="V37" s="104"/>
      <c r="W37" s="104"/>
      <c r="X37" s="104"/>
      <c r="Y37" s="104"/>
      <c r="Z37" s="104"/>
      <c r="AA37" s="104"/>
    </row>
    <row r="38" customFormat="false" ht="34.5" hidden="false" customHeight="true" outlineLevel="0" collapsed="false">
      <c r="A38" s="175"/>
      <c r="B38" s="172"/>
      <c r="C38" s="173" t="s">
        <v>3553</v>
      </c>
      <c r="D38" s="174" t="str">
        <f aca="false">IFERROR(INDEX(CoPReq, MATCH(Declared01, CoPCodes,0)), "")</f>
        <v/>
      </c>
      <c r="E38" s="175"/>
      <c r="F38" s="103"/>
      <c r="I38" s="175"/>
      <c r="J38" s="175"/>
      <c r="K38" s="175"/>
      <c r="L38" s="175"/>
      <c r="M38" s="175"/>
      <c r="N38" s="175"/>
      <c r="O38" s="175"/>
      <c r="P38" s="175"/>
      <c r="Q38" s="175"/>
      <c r="R38" s="175"/>
      <c r="S38" s="175"/>
      <c r="T38" s="175"/>
      <c r="U38" s="175"/>
      <c r="V38" s="175"/>
      <c r="W38" s="175"/>
      <c r="X38" s="175"/>
      <c r="Y38" s="175"/>
      <c r="Z38" s="175"/>
      <c r="AA38" s="175"/>
    </row>
    <row r="39" customFormat="false" ht="9.75" hidden="false" customHeight="true" outlineLevel="0" collapsed="false">
      <c r="B39" s="103"/>
      <c r="F39" s="132" t="s">
        <v>3499</v>
      </c>
      <c r="G39" s="169" t="s">
        <v>3554</v>
      </c>
      <c r="H39" s="134" t="str">
        <f aca="false">IFERROR(INDEX(CoPValues, MATCH(Declared07, CoPCodes, 0)), "")</f>
        <v/>
      </c>
    </row>
    <row r="40" customFormat="false" ht="34.5" hidden="false" customHeight="true" outlineLevel="0" collapsed="false">
      <c r="A40" s="104"/>
      <c r="B40" s="132" t="s">
        <v>3475</v>
      </c>
      <c r="C40" s="169" t="s">
        <v>3555</v>
      </c>
      <c r="D40" s="134" t="str">
        <f aca="false">IFERROR(INDEX(CoPValues, MATCH(Declared02, CoPCodes, 0)), "")</f>
        <v/>
      </c>
      <c r="E40" s="104"/>
      <c r="F40" s="145" t="n">
        <f aca="false">Declared07</f>
        <v>0</v>
      </c>
      <c r="G40" s="170" t="s">
        <v>3556</v>
      </c>
      <c r="H40" s="171" t="str">
        <f aca="false">CONCATENATE(IFERROR(INDEX(CoPNames, MATCH(Declared07, CoPCodes, 0)),""), IFERROR(IF(INDEX(CoPCBRF, MATCH(Declared07, CoPCodes, 0)), " [CBRF]", ""), ""))</f>
        <v/>
      </c>
      <c r="I40" s="104"/>
      <c r="J40" s="104"/>
      <c r="K40" s="104"/>
      <c r="L40" s="104"/>
      <c r="M40" s="104"/>
      <c r="N40" s="104"/>
      <c r="O40" s="104"/>
      <c r="P40" s="104"/>
      <c r="Q40" s="104"/>
      <c r="R40" s="104"/>
      <c r="S40" s="104"/>
      <c r="T40" s="104"/>
      <c r="U40" s="104"/>
      <c r="V40" s="104"/>
      <c r="W40" s="104"/>
      <c r="X40" s="104"/>
      <c r="Y40" s="104"/>
      <c r="Z40" s="104"/>
      <c r="AA40" s="104"/>
      <c r="AB40" s="104"/>
    </row>
    <row r="41" customFormat="false" ht="34.5" hidden="false" customHeight="true" outlineLevel="0" collapsed="false">
      <c r="A41" s="104"/>
      <c r="B41" s="145" t="n">
        <f aca="false">Declared02</f>
        <v>0</v>
      </c>
      <c r="C41" s="170" t="s">
        <v>3557</v>
      </c>
      <c r="D41" s="171" t="str">
        <f aca="false">CONCATENATE(IFERROR(INDEX(CoPNames, MATCH(Declared02, CoPCodes, 0)), ""), IFERROR(IF(INDEX(CoPCBRF, MATCH(Declared02, CoPCodes, 0)), " [CBRF]", ""), ""))</f>
        <v/>
      </c>
      <c r="E41" s="104"/>
      <c r="F41" s="172"/>
      <c r="G41" s="173" t="s">
        <v>3558</v>
      </c>
      <c r="H41" s="174" t="str">
        <f aca="false">IFERROR(INDEX(CoPReq, MATCH(Declared07, CoPCodes, 0)), "")</f>
        <v/>
      </c>
      <c r="I41" s="104"/>
      <c r="J41" s="104"/>
      <c r="K41" s="104"/>
      <c r="L41" s="104"/>
      <c r="M41" s="104"/>
      <c r="N41" s="104"/>
      <c r="O41" s="104"/>
      <c r="P41" s="104"/>
      <c r="Q41" s="104"/>
      <c r="R41" s="104"/>
      <c r="S41" s="104"/>
      <c r="T41" s="104"/>
      <c r="U41" s="104"/>
      <c r="V41" s="104"/>
      <c r="W41" s="104"/>
      <c r="X41" s="104"/>
      <c r="Y41" s="104"/>
      <c r="Z41" s="104"/>
      <c r="AA41" s="104"/>
      <c r="AB41" s="104"/>
    </row>
    <row r="42" customFormat="false" ht="34.5" hidden="false" customHeight="true" outlineLevel="0" collapsed="false">
      <c r="A42" s="175"/>
      <c r="B42" s="172"/>
      <c r="C42" s="173" t="s">
        <v>3559</v>
      </c>
      <c r="D42" s="174" t="str">
        <f aca="false">IFERROR(INDEX(CoPReq, MATCH(Declared02, CoPCodes, 0)),"")</f>
        <v/>
      </c>
      <c r="E42" s="175"/>
      <c r="F42" s="103"/>
      <c r="I42" s="175"/>
      <c r="J42" s="175"/>
      <c r="K42" s="175"/>
      <c r="L42" s="175"/>
      <c r="M42" s="175"/>
      <c r="N42" s="175"/>
      <c r="O42" s="175"/>
      <c r="P42" s="175"/>
      <c r="Q42" s="175"/>
      <c r="R42" s="175"/>
      <c r="S42" s="175"/>
      <c r="T42" s="175"/>
      <c r="U42" s="175"/>
      <c r="V42" s="175"/>
      <c r="W42" s="175"/>
      <c r="X42" s="175"/>
      <c r="Y42" s="175"/>
      <c r="Z42" s="175"/>
      <c r="AA42" s="175"/>
      <c r="AB42" s="175"/>
    </row>
    <row r="43" customFormat="false" ht="9.75" hidden="false" customHeight="true" outlineLevel="0" collapsed="false">
      <c r="B43" s="103"/>
      <c r="F43" s="132" t="s">
        <v>3503</v>
      </c>
      <c r="G43" s="169" t="s">
        <v>3560</v>
      </c>
      <c r="H43" s="134" t="str">
        <f aca="false">IFERROR(INDEX(CoPValues, MATCH(Declared08, CoPCodes, 0)), "")</f>
        <v/>
      </c>
    </row>
    <row r="44" customFormat="false" ht="34.5" hidden="false" customHeight="true" outlineLevel="0" collapsed="false">
      <c r="A44" s="104"/>
      <c r="B44" s="132" t="s">
        <v>3479</v>
      </c>
      <c r="C44" s="169" t="s">
        <v>3561</v>
      </c>
      <c r="D44" s="134" t="str">
        <f aca="false">IFERROR(INDEX(CoPValues, MATCH(Declared03, CoPCodes, 0)), "")</f>
        <v/>
      </c>
      <c r="E44" s="104"/>
      <c r="F44" s="145" t="n">
        <f aca="false">Declared08</f>
        <v>0</v>
      </c>
      <c r="G44" s="170" t="s">
        <v>3562</v>
      </c>
      <c r="H44" s="171" t="str">
        <f aca="false">CONCATENATE(IFERROR(INDEX(CoPNames, MATCH(Declared08, CoPCodes, 0)), ""), IFERROR(IF(INDEX(CoPCBRF, MATCH(Declared08, CoPCodes, 0)), " [CBRF]", ""), ""))</f>
        <v/>
      </c>
      <c r="I44" s="104"/>
      <c r="J44" s="104"/>
      <c r="K44" s="104"/>
      <c r="L44" s="104"/>
      <c r="M44" s="104"/>
      <c r="N44" s="104"/>
      <c r="O44" s="104"/>
      <c r="P44" s="104"/>
      <c r="Q44" s="104"/>
      <c r="R44" s="104"/>
      <c r="S44" s="104"/>
      <c r="T44" s="104"/>
      <c r="U44" s="104"/>
      <c r="V44" s="104"/>
      <c r="W44" s="104"/>
      <c r="X44" s="104"/>
      <c r="Y44" s="104"/>
      <c r="Z44" s="104"/>
      <c r="AA44" s="104"/>
      <c r="AB44" s="104"/>
    </row>
    <row r="45" customFormat="false" ht="34.5" hidden="false" customHeight="true" outlineLevel="0" collapsed="false">
      <c r="A45" s="104"/>
      <c r="B45" s="145" t="n">
        <f aca="false">Declared03</f>
        <v>0</v>
      </c>
      <c r="C45" s="170" t="s">
        <v>3563</v>
      </c>
      <c r="D45" s="171" t="str">
        <f aca="false">CONCATENATE(IFERROR(INDEX(CoPNames, MATCH(Declared03, CoPCodes, 0)), ""), IFERROR(IF(INDEX(CoPCBRF, MATCH(Declared03, CoPCodes, 0)), " [CBRF]", ""), ""))</f>
        <v/>
      </c>
      <c r="E45" s="104"/>
      <c r="F45" s="172"/>
      <c r="G45" s="173" t="s">
        <v>3564</v>
      </c>
      <c r="H45" s="174" t="str">
        <f aca="false">IFERROR(INDEX(CoPReq, MATCH(Declared08, CoPCodes, 0)), "")</f>
        <v/>
      </c>
      <c r="I45" s="104"/>
      <c r="J45" s="104"/>
      <c r="K45" s="104"/>
      <c r="L45" s="104"/>
      <c r="M45" s="104"/>
      <c r="N45" s="104"/>
      <c r="O45" s="104"/>
      <c r="P45" s="104"/>
      <c r="Q45" s="104"/>
      <c r="R45" s="104"/>
      <c r="S45" s="104"/>
      <c r="T45" s="104"/>
      <c r="U45" s="104"/>
      <c r="V45" s="104"/>
      <c r="W45" s="104"/>
      <c r="X45" s="104"/>
      <c r="Y45" s="104"/>
      <c r="Z45" s="104"/>
      <c r="AA45" s="104"/>
      <c r="AB45" s="104"/>
    </row>
    <row r="46" customFormat="false" ht="34.5" hidden="false" customHeight="true" outlineLevel="0" collapsed="false">
      <c r="A46" s="175"/>
      <c r="B46" s="172"/>
      <c r="C46" s="173" t="s">
        <v>3565</v>
      </c>
      <c r="D46" s="174" t="str">
        <f aca="false">IFERROR(INDEX(CoPReq, MATCH(Declared03, CoPCodes, 0)), "")</f>
        <v/>
      </c>
      <c r="E46" s="175"/>
      <c r="F46" s="103"/>
      <c r="I46" s="175"/>
      <c r="J46" s="175"/>
      <c r="K46" s="175"/>
      <c r="L46" s="175"/>
      <c r="M46" s="175"/>
      <c r="N46" s="175"/>
      <c r="O46" s="175"/>
      <c r="P46" s="175"/>
      <c r="Q46" s="175"/>
      <c r="R46" s="175"/>
      <c r="S46" s="175"/>
      <c r="T46" s="175"/>
      <c r="U46" s="175"/>
      <c r="V46" s="175"/>
      <c r="W46" s="175"/>
      <c r="X46" s="175"/>
      <c r="Y46" s="175"/>
      <c r="Z46" s="175"/>
      <c r="AA46" s="175"/>
      <c r="AB46" s="175"/>
    </row>
    <row r="47" customFormat="false" ht="9.75" hidden="false" customHeight="true" outlineLevel="0" collapsed="false">
      <c r="B47" s="103"/>
      <c r="F47" s="132" t="s">
        <v>3507</v>
      </c>
      <c r="G47" s="169" t="s">
        <v>3566</v>
      </c>
      <c r="H47" s="134" t="str">
        <f aca="false">IFERROR(INDEX(CoPValues, MATCH(Declared09, CoPCodes, 0)), "")</f>
        <v/>
      </c>
    </row>
    <row r="48" customFormat="false" ht="34.5" hidden="false" customHeight="true" outlineLevel="0" collapsed="false">
      <c r="A48" s="104"/>
      <c r="B48" s="132" t="s">
        <v>3484</v>
      </c>
      <c r="C48" s="169" t="s">
        <v>3567</v>
      </c>
      <c r="D48" s="134" t="str">
        <f aca="false">IFERROR(INDEX(CoPValues, MATCH(Declared04, CoPCodes, 0)), "")</f>
        <v/>
      </c>
      <c r="E48" s="104"/>
      <c r="F48" s="145" t="n">
        <f aca="false">Declared09</f>
        <v>0</v>
      </c>
      <c r="G48" s="170" t="s">
        <v>3568</v>
      </c>
      <c r="H48" s="171" t="str">
        <f aca="false">CONCATENATE(IFERROR(INDEX(CoPNames, MATCH(Declared09, CoPCodes, 0)), ""), IFERROR(IF(INDEX(CoPCBRF, MATCH(Declared09, CoPCodes, 0)), " [CBRF]", ""), ""))</f>
        <v/>
      </c>
      <c r="I48" s="104"/>
      <c r="J48" s="104"/>
      <c r="K48" s="104"/>
      <c r="L48" s="104"/>
      <c r="M48" s="104"/>
      <c r="N48" s="104"/>
      <c r="O48" s="104"/>
      <c r="P48" s="104"/>
      <c r="Q48" s="104"/>
      <c r="R48" s="104"/>
      <c r="S48" s="104"/>
      <c r="T48" s="104"/>
      <c r="U48" s="104"/>
      <c r="V48" s="104"/>
      <c r="W48" s="104"/>
      <c r="X48" s="104"/>
      <c r="Y48" s="104"/>
      <c r="Z48" s="104"/>
      <c r="AA48" s="104"/>
      <c r="AB48" s="104"/>
    </row>
    <row r="49" customFormat="false" ht="34.5" hidden="false" customHeight="true" outlineLevel="0" collapsed="false">
      <c r="A49" s="104"/>
      <c r="B49" s="145" t="n">
        <f aca="false">Declared04</f>
        <v>0</v>
      </c>
      <c r="C49" s="170" t="s">
        <v>3569</v>
      </c>
      <c r="D49" s="171" t="str">
        <f aca="false">CONCATENATE(IFERROR(INDEX(CoPNames, MATCH(Declared04, CoPCodes, 0)), ""), IFERROR(IF(INDEX(CoPCBRF, MATCH(Declared04, CoPCodes, 0)), " [CBRF]", ""), ""))</f>
        <v/>
      </c>
      <c r="E49" s="104"/>
      <c r="F49" s="172"/>
      <c r="G49" s="173" t="s">
        <v>3570</v>
      </c>
      <c r="H49" s="174" t="str">
        <f aca="false">IFERROR(INDEX(CoPReq, MATCH(Declared09, CoPCodes, 0)), "")</f>
        <v/>
      </c>
      <c r="I49" s="104"/>
      <c r="J49" s="104"/>
      <c r="K49" s="104"/>
      <c r="L49" s="104"/>
      <c r="M49" s="104"/>
      <c r="N49" s="104"/>
      <c r="O49" s="104"/>
      <c r="P49" s="104"/>
      <c r="Q49" s="104"/>
      <c r="R49" s="104"/>
      <c r="S49" s="104"/>
      <c r="T49" s="104"/>
      <c r="U49" s="104"/>
      <c r="V49" s="104"/>
      <c r="W49" s="104"/>
      <c r="X49" s="104"/>
      <c r="Y49" s="104"/>
      <c r="Z49" s="104"/>
      <c r="AA49" s="104"/>
      <c r="AB49" s="104"/>
    </row>
    <row r="50" customFormat="false" ht="34.5" hidden="false" customHeight="true" outlineLevel="0" collapsed="false">
      <c r="A50" s="175"/>
      <c r="B50" s="172"/>
      <c r="C50" s="173" t="s">
        <v>3571</v>
      </c>
      <c r="D50" s="174" t="str">
        <f aca="false">IFERROR(INDEX(CoPReq, MATCH(Declared04, CoPCodes, 0)), "")</f>
        <v/>
      </c>
      <c r="E50" s="175"/>
      <c r="F50" s="176"/>
      <c r="G50" s="177"/>
      <c r="H50" s="178"/>
      <c r="I50" s="175"/>
      <c r="J50" s="175"/>
      <c r="K50" s="175"/>
      <c r="L50" s="175"/>
      <c r="M50" s="175"/>
      <c r="N50" s="175"/>
      <c r="O50" s="175"/>
      <c r="P50" s="175"/>
      <c r="Q50" s="175"/>
      <c r="R50" s="175"/>
      <c r="S50" s="175"/>
      <c r="T50" s="175"/>
      <c r="U50" s="175"/>
      <c r="V50" s="175"/>
      <c r="W50" s="175"/>
      <c r="X50" s="175"/>
      <c r="Y50" s="175"/>
      <c r="Z50" s="175"/>
      <c r="AA50" s="175"/>
      <c r="AB50" s="175"/>
    </row>
    <row r="51" customFormat="false" ht="9.75" hidden="false" customHeight="true" outlineLevel="0" collapsed="false">
      <c r="A51" s="175"/>
      <c r="B51" s="176"/>
      <c r="C51" s="177"/>
      <c r="D51" s="178"/>
      <c r="E51" s="175"/>
      <c r="F51" s="132" t="s">
        <v>3511</v>
      </c>
      <c r="G51" s="169" t="s">
        <v>3572</v>
      </c>
      <c r="H51" s="134" t="str">
        <f aca="false" t="array" ref="H51:H51">IFERROR(INDEX(CoPValues, MATCH(Declared10, CoPCodes, 0)), "")</f>
        <v/>
      </c>
      <c r="I51" s="175"/>
      <c r="J51" s="175"/>
      <c r="K51" s="175"/>
      <c r="L51" s="175"/>
      <c r="M51" s="175"/>
      <c r="N51" s="175"/>
      <c r="O51" s="175"/>
      <c r="P51" s="175"/>
      <c r="Q51" s="175"/>
      <c r="R51" s="175"/>
      <c r="S51" s="175"/>
      <c r="T51" s="175"/>
      <c r="U51" s="175"/>
      <c r="V51" s="175"/>
      <c r="W51" s="175"/>
      <c r="X51" s="175"/>
      <c r="Y51" s="175"/>
      <c r="Z51" s="175"/>
      <c r="AA51" s="175"/>
      <c r="AB51" s="175"/>
    </row>
    <row r="52" customFormat="false" ht="34.5" hidden="false" customHeight="true" outlineLevel="0" collapsed="false">
      <c r="A52" s="104"/>
      <c r="B52" s="132" t="s">
        <v>3491</v>
      </c>
      <c r="C52" s="169" t="s">
        <v>3573</v>
      </c>
      <c r="D52" s="134" t="str">
        <f aca="false">IFERROR(INDEX(CoPValues, MATCH(Declared05, CoPCodes, 0)), "")</f>
        <v/>
      </c>
      <c r="E52" s="104"/>
      <c r="F52" s="145" t="n">
        <f aca="false">Declared10</f>
        <v>0</v>
      </c>
      <c r="G52" s="170" t="s">
        <v>3574</v>
      </c>
      <c r="H52" s="171" t="str">
        <f aca="false">CONCATENATE(IFERROR(INDEX(CoPNames, MATCH(Declared10, CoPCodes, 0)),""), IFERROR(IF(INDEX(CoPCBRF,MATCH(Declared10, CoPCodes, 0)), " [CBRF]", ""), ""))</f>
        <v/>
      </c>
      <c r="I52" s="104"/>
      <c r="J52" s="104"/>
      <c r="K52" s="104"/>
      <c r="L52" s="104"/>
      <c r="M52" s="104"/>
      <c r="N52" s="104"/>
      <c r="O52" s="104"/>
      <c r="P52" s="104"/>
      <c r="Q52" s="104"/>
      <c r="R52" s="104"/>
      <c r="S52" s="104"/>
      <c r="T52" s="104"/>
      <c r="U52" s="104"/>
      <c r="V52" s="104"/>
      <c r="W52" s="104"/>
      <c r="X52" s="104"/>
      <c r="Y52" s="104"/>
      <c r="Z52" s="104"/>
      <c r="AA52" s="104"/>
      <c r="AB52" s="104"/>
    </row>
    <row r="53" customFormat="false" ht="34.5" hidden="false" customHeight="true" outlineLevel="0" collapsed="false">
      <c r="A53" s="104"/>
      <c r="B53" s="145" t="n">
        <f aca="false">Declared05</f>
        <v>0</v>
      </c>
      <c r="C53" s="170" t="s">
        <v>3575</v>
      </c>
      <c r="D53" s="171" t="str">
        <f aca="false">CONCATENATE(IFERROR(INDEX(CoPNames, MATCH(Declared05, CoPCodes, 0)), ""), IFERROR(IF(INDEX(CoPCBRF, MATCH(Declared05, CoPCodes, 0)), " [CBRF]", ""), ""))</f>
        <v/>
      </c>
      <c r="E53" s="104"/>
      <c r="F53" s="172"/>
      <c r="G53" s="173" t="s">
        <v>3576</v>
      </c>
      <c r="H53" s="174" t="str">
        <f aca="false">IFERROR(INDEX(CoPReq, MATCH(Declared10, CoPCodes, 0)), "")</f>
        <v/>
      </c>
      <c r="I53" s="104"/>
      <c r="J53" s="104"/>
      <c r="K53" s="104"/>
      <c r="L53" s="104"/>
      <c r="M53" s="104"/>
      <c r="N53" s="104"/>
      <c r="O53" s="104"/>
      <c r="P53" s="104"/>
      <c r="Q53" s="104"/>
      <c r="R53" s="104"/>
      <c r="S53" s="104"/>
      <c r="T53" s="104"/>
      <c r="U53" s="104"/>
      <c r="V53" s="104"/>
      <c r="W53" s="104"/>
      <c r="X53" s="104"/>
      <c r="Y53" s="104"/>
      <c r="Z53" s="104"/>
      <c r="AA53" s="104"/>
      <c r="AB53" s="104"/>
    </row>
    <row r="54" customFormat="false" ht="34.5" hidden="false" customHeight="true" outlineLevel="0" collapsed="false">
      <c r="A54" s="175"/>
      <c r="B54" s="172"/>
      <c r="C54" s="173" t="s">
        <v>3577</v>
      </c>
      <c r="D54" s="174" t="str">
        <f aca="false">IFERROR(INDEX(CoPReq, MATCH(Declared05, CoPCodes, 0)), "")</f>
        <v/>
      </c>
      <c r="E54" s="175"/>
      <c r="F54" s="103"/>
      <c r="I54" s="175"/>
      <c r="J54" s="175"/>
      <c r="K54" s="175"/>
      <c r="L54" s="175"/>
      <c r="M54" s="175"/>
      <c r="N54" s="175"/>
      <c r="O54" s="175"/>
      <c r="P54" s="175"/>
      <c r="Q54" s="175"/>
      <c r="R54" s="175"/>
      <c r="S54" s="175"/>
      <c r="T54" s="175"/>
      <c r="U54" s="175"/>
      <c r="V54" s="175"/>
      <c r="W54" s="175"/>
      <c r="X54" s="175"/>
      <c r="Y54" s="175"/>
      <c r="Z54" s="175"/>
      <c r="AA54" s="175"/>
      <c r="AB54" s="175"/>
    </row>
    <row r="55" customFormat="false" ht="15.75" hidden="false" customHeight="true" outlineLevel="0" collapsed="false">
      <c r="B55" s="103"/>
      <c r="F55" s="103"/>
    </row>
    <row r="56" customFormat="false" ht="15.75" hidden="false" customHeight="true" outlineLevel="0" collapsed="false">
      <c r="B56" s="103"/>
      <c r="F56" s="103"/>
    </row>
    <row r="57" customFormat="false" ht="15.75" hidden="false" customHeight="true" outlineLevel="0" collapsed="false">
      <c r="B57" s="103"/>
      <c r="F57" s="103"/>
    </row>
    <row r="58" customFormat="false" ht="15.75" hidden="false" customHeight="true" outlineLevel="0" collapsed="false">
      <c r="B58" s="103"/>
      <c r="F58" s="103"/>
    </row>
    <row r="59" customFormat="false" ht="15.75" hidden="false" customHeight="true" outlineLevel="0" collapsed="false">
      <c r="B59" s="103"/>
      <c r="F59" s="103"/>
    </row>
    <row r="60" customFormat="false" ht="15.75" hidden="false" customHeight="true" outlineLevel="0" collapsed="false">
      <c r="B60" s="103"/>
      <c r="F60" s="103"/>
    </row>
    <row r="61" customFormat="false" ht="15.75" hidden="false" customHeight="true" outlineLevel="0" collapsed="false">
      <c r="B61" s="103"/>
      <c r="F61" s="103"/>
    </row>
    <row r="62" customFormat="false" ht="15.75" hidden="false" customHeight="true" outlineLevel="0" collapsed="false">
      <c r="B62" s="103"/>
      <c r="F62" s="103"/>
    </row>
    <row r="63" customFormat="false" ht="15.75" hidden="false" customHeight="true" outlineLevel="0" collapsed="false">
      <c r="B63" s="103"/>
      <c r="F63" s="103"/>
    </row>
    <row r="64" customFormat="false" ht="15.75" hidden="false" customHeight="true" outlineLevel="0" collapsed="false">
      <c r="B64" s="103"/>
      <c r="F64" s="103"/>
    </row>
    <row r="65" customFormat="false" ht="15.75" hidden="false" customHeight="true" outlineLevel="0" collapsed="false">
      <c r="B65" s="103"/>
      <c r="F65" s="103"/>
    </row>
    <row r="66" customFormat="false" ht="15.75" hidden="false" customHeight="true" outlineLevel="0" collapsed="false">
      <c r="B66" s="103"/>
      <c r="F66" s="103"/>
    </row>
    <row r="67" customFormat="false" ht="15.75" hidden="false" customHeight="true" outlineLevel="0" collapsed="false">
      <c r="B67" s="103"/>
      <c r="F67" s="103"/>
    </row>
    <row r="68" customFormat="false" ht="15.75" hidden="false" customHeight="true" outlineLevel="0" collapsed="false">
      <c r="B68" s="103"/>
      <c r="F68" s="103"/>
    </row>
    <row r="69" customFormat="false" ht="15.75" hidden="false" customHeight="true" outlineLevel="0" collapsed="false">
      <c r="B69" s="103"/>
      <c r="F69" s="103"/>
    </row>
    <row r="70" customFormat="false" ht="15.75" hidden="false" customHeight="true" outlineLevel="0" collapsed="false">
      <c r="B70" s="103"/>
      <c r="F70" s="103"/>
    </row>
    <row r="71" customFormat="false" ht="15.75" hidden="false" customHeight="true" outlineLevel="0" collapsed="false">
      <c r="B71" s="103"/>
      <c r="F71" s="103"/>
    </row>
    <row r="72" customFormat="false" ht="15.75" hidden="false" customHeight="true" outlineLevel="0" collapsed="false">
      <c r="B72" s="103"/>
      <c r="F72" s="103"/>
    </row>
    <row r="73" customFormat="false" ht="15.75" hidden="false" customHeight="true" outlineLevel="0" collapsed="false">
      <c r="B73" s="103"/>
      <c r="F73" s="103"/>
    </row>
    <row r="74" customFormat="false" ht="15.75" hidden="false" customHeight="true" outlineLevel="0" collapsed="false">
      <c r="B74" s="103"/>
      <c r="F74" s="103"/>
    </row>
    <row r="75" customFormat="false" ht="15.75" hidden="false" customHeight="true" outlineLevel="0" collapsed="false">
      <c r="B75" s="103"/>
      <c r="F75" s="103"/>
    </row>
    <row r="76" customFormat="false" ht="15.75" hidden="false" customHeight="true" outlineLevel="0" collapsed="false">
      <c r="B76" s="103"/>
      <c r="F76" s="103"/>
    </row>
    <row r="77" customFormat="false" ht="15.75" hidden="false" customHeight="true" outlineLevel="0" collapsed="false">
      <c r="B77" s="103"/>
      <c r="F77" s="103"/>
    </row>
    <row r="78" customFormat="false" ht="15.75" hidden="false" customHeight="true" outlineLevel="0" collapsed="false">
      <c r="B78" s="103"/>
      <c r="F78" s="103"/>
    </row>
    <row r="79" customFormat="false" ht="15.75" hidden="false" customHeight="true" outlineLevel="0" collapsed="false">
      <c r="B79" s="103"/>
      <c r="F79" s="103"/>
    </row>
    <row r="80" customFormat="false" ht="15.75" hidden="false" customHeight="true" outlineLevel="0" collapsed="false">
      <c r="B80" s="103"/>
      <c r="F80" s="103"/>
    </row>
    <row r="81" customFormat="false" ht="15.75" hidden="false" customHeight="true" outlineLevel="0" collapsed="false">
      <c r="B81" s="103"/>
      <c r="F81" s="103"/>
    </row>
    <row r="82" customFormat="false" ht="15.75" hidden="false" customHeight="true" outlineLevel="0" collapsed="false">
      <c r="B82" s="103"/>
      <c r="F82" s="103"/>
    </row>
    <row r="83" customFormat="false" ht="15.75" hidden="false" customHeight="true" outlineLevel="0" collapsed="false">
      <c r="B83" s="103"/>
      <c r="F83" s="103"/>
    </row>
    <row r="84" customFormat="false" ht="15.75" hidden="false" customHeight="true" outlineLevel="0" collapsed="false">
      <c r="B84" s="103"/>
      <c r="F84" s="103"/>
    </row>
    <row r="85" customFormat="false" ht="15.75" hidden="false" customHeight="true" outlineLevel="0" collapsed="false">
      <c r="B85" s="103"/>
      <c r="F85" s="103"/>
    </row>
    <row r="86" customFormat="false" ht="15.75" hidden="false" customHeight="true" outlineLevel="0" collapsed="false">
      <c r="B86" s="103"/>
      <c r="F86" s="103"/>
    </row>
    <row r="87" customFormat="false" ht="15.75" hidden="false" customHeight="true" outlineLevel="0" collapsed="false">
      <c r="B87" s="103"/>
      <c r="F87" s="103"/>
    </row>
    <row r="88" customFormat="false" ht="15.75" hidden="false" customHeight="true" outlineLevel="0" collapsed="false">
      <c r="B88" s="103"/>
      <c r="F88" s="103"/>
    </row>
    <row r="89" customFormat="false" ht="15.75" hidden="false" customHeight="true" outlineLevel="0" collapsed="false">
      <c r="B89" s="103"/>
      <c r="F89" s="103"/>
    </row>
    <row r="90" customFormat="false" ht="15.75" hidden="false" customHeight="true" outlineLevel="0" collapsed="false">
      <c r="B90" s="103"/>
      <c r="F90" s="103"/>
    </row>
    <row r="91" customFormat="false" ht="15.75" hidden="false" customHeight="true" outlineLevel="0" collapsed="false">
      <c r="B91" s="103"/>
      <c r="F91" s="103"/>
    </row>
    <row r="92" customFormat="false" ht="15.75" hidden="false" customHeight="true" outlineLevel="0" collapsed="false">
      <c r="B92" s="103"/>
      <c r="F92" s="103"/>
    </row>
    <row r="93" customFormat="false" ht="15.75" hidden="false" customHeight="true" outlineLevel="0" collapsed="false">
      <c r="B93" s="103"/>
      <c r="F93" s="103"/>
    </row>
    <row r="94" customFormat="false" ht="15.75" hidden="false" customHeight="true" outlineLevel="0" collapsed="false">
      <c r="B94" s="103"/>
      <c r="F94" s="103"/>
    </row>
    <row r="95" customFormat="false" ht="15.75" hidden="false" customHeight="true" outlineLevel="0" collapsed="false">
      <c r="B95" s="103"/>
      <c r="F95" s="103"/>
    </row>
    <row r="96" customFormat="false" ht="15.75" hidden="false" customHeight="true" outlineLevel="0" collapsed="false">
      <c r="B96" s="103"/>
      <c r="F96" s="103"/>
    </row>
    <row r="97" customFormat="false" ht="15.75" hidden="false" customHeight="true" outlineLevel="0" collapsed="false">
      <c r="B97" s="103"/>
      <c r="F97" s="103"/>
    </row>
    <row r="98" customFormat="false" ht="15.75" hidden="false" customHeight="true" outlineLevel="0" collapsed="false">
      <c r="B98" s="103"/>
      <c r="F98" s="103"/>
    </row>
    <row r="99" customFormat="false" ht="15.75" hidden="false" customHeight="true" outlineLevel="0" collapsed="false">
      <c r="B99" s="103"/>
      <c r="F99" s="103"/>
    </row>
    <row r="100" customFormat="false" ht="15.75" hidden="false" customHeight="true" outlineLevel="0" collapsed="false">
      <c r="B100" s="103"/>
      <c r="F100" s="103"/>
    </row>
    <row r="101" customFormat="false" ht="15.75" hidden="false" customHeight="true" outlineLevel="0" collapsed="false">
      <c r="B101" s="103"/>
      <c r="F101" s="103"/>
    </row>
    <row r="102" customFormat="false" ht="15.75" hidden="false" customHeight="true" outlineLevel="0" collapsed="false">
      <c r="B102" s="103"/>
      <c r="F102" s="103"/>
    </row>
    <row r="103" customFormat="false" ht="15.75" hidden="false" customHeight="true" outlineLevel="0" collapsed="false">
      <c r="B103" s="103"/>
      <c r="F103" s="103"/>
    </row>
    <row r="104" customFormat="false" ht="15.75" hidden="false" customHeight="true" outlineLevel="0" collapsed="false">
      <c r="B104" s="103"/>
      <c r="F104" s="103"/>
    </row>
    <row r="105" customFormat="false" ht="15.75" hidden="false" customHeight="true" outlineLevel="0" collapsed="false">
      <c r="B105" s="103"/>
      <c r="F105" s="103"/>
    </row>
    <row r="106" customFormat="false" ht="15.75" hidden="false" customHeight="true" outlineLevel="0" collapsed="false">
      <c r="B106" s="103"/>
      <c r="F106" s="103"/>
    </row>
    <row r="107" customFormat="false" ht="15.75" hidden="false" customHeight="true" outlineLevel="0" collapsed="false">
      <c r="B107" s="103"/>
      <c r="F107" s="103"/>
    </row>
    <row r="108" customFormat="false" ht="15.75" hidden="false" customHeight="true" outlineLevel="0" collapsed="false">
      <c r="B108" s="103"/>
      <c r="F108" s="103"/>
    </row>
    <row r="109" customFormat="false" ht="15.75" hidden="false" customHeight="true" outlineLevel="0" collapsed="false">
      <c r="B109" s="103"/>
      <c r="F109" s="103"/>
    </row>
    <row r="110" customFormat="false" ht="15.75" hidden="false" customHeight="true" outlineLevel="0" collapsed="false">
      <c r="B110" s="103"/>
      <c r="F110" s="103"/>
    </row>
    <row r="111" customFormat="false" ht="15.75" hidden="false" customHeight="true" outlineLevel="0" collapsed="false">
      <c r="B111" s="103"/>
      <c r="F111" s="103"/>
    </row>
    <row r="112" customFormat="false" ht="15.75" hidden="false" customHeight="true" outlineLevel="0" collapsed="false">
      <c r="B112" s="103"/>
      <c r="F112" s="103"/>
    </row>
    <row r="113" customFormat="false" ht="15.75" hidden="false" customHeight="true" outlineLevel="0" collapsed="false">
      <c r="B113" s="103"/>
      <c r="F113" s="103"/>
    </row>
    <row r="114" customFormat="false" ht="15.75" hidden="false" customHeight="true" outlineLevel="0" collapsed="false">
      <c r="B114" s="103"/>
      <c r="F114" s="103"/>
    </row>
    <row r="115" customFormat="false" ht="15.75" hidden="false" customHeight="true" outlineLevel="0" collapsed="false">
      <c r="B115" s="103"/>
      <c r="F115" s="103"/>
    </row>
    <row r="116" customFormat="false" ht="15.75" hidden="false" customHeight="true" outlineLevel="0" collapsed="false">
      <c r="B116" s="103"/>
      <c r="F116" s="103"/>
    </row>
    <row r="117" customFormat="false" ht="15.75" hidden="false" customHeight="true" outlineLevel="0" collapsed="false">
      <c r="B117" s="103"/>
      <c r="F117" s="103"/>
    </row>
    <row r="118" customFormat="false" ht="15.75" hidden="false" customHeight="true" outlineLevel="0" collapsed="false">
      <c r="B118" s="103"/>
      <c r="F118" s="103"/>
    </row>
    <row r="119" customFormat="false" ht="15.75" hidden="false" customHeight="true" outlineLevel="0" collapsed="false">
      <c r="B119" s="103"/>
      <c r="F119" s="103"/>
    </row>
    <row r="120" customFormat="false" ht="15.75" hidden="false" customHeight="true" outlineLevel="0" collapsed="false">
      <c r="B120" s="103"/>
      <c r="F120" s="103"/>
    </row>
    <row r="121" customFormat="false" ht="15.75" hidden="false" customHeight="true" outlineLevel="0" collapsed="false">
      <c r="B121" s="103"/>
      <c r="F121" s="103"/>
    </row>
    <row r="122" customFormat="false" ht="15.75" hidden="false" customHeight="true" outlineLevel="0" collapsed="false">
      <c r="B122" s="103"/>
      <c r="F122" s="103"/>
    </row>
    <row r="123" customFormat="false" ht="15.75" hidden="false" customHeight="true" outlineLevel="0" collapsed="false">
      <c r="B123" s="103"/>
      <c r="F123" s="103"/>
    </row>
    <row r="124" customFormat="false" ht="15.75" hidden="false" customHeight="true" outlineLevel="0" collapsed="false">
      <c r="B124" s="103"/>
      <c r="F124" s="103"/>
    </row>
    <row r="125" customFormat="false" ht="15.75" hidden="false" customHeight="true" outlineLevel="0" collapsed="false">
      <c r="B125" s="103"/>
      <c r="F125" s="103"/>
    </row>
    <row r="126" customFormat="false" ht="15.75" hidden="false" customHeight="true" outlineLevel="0" collapsed="false">
      <c r="B126" s="103"/>
      <c r="F126" s="103"/>
    </row>
    <row r="127" customFormat="false" ht="15.75" hidden="false" customHeight="true" outlineLevel="0" collapsed="false">
      <c r="B127" s="103"/>
      <c r="F127" s="103"/>
    </row>
    <row r="128" customFormat="false" ht="15.75" hidden="false" customHeight="true" outlineLevel="0" collapsed="false">
      <c r="B128" s="103"/>
      <c r="F128" s="103"/>
    </row>
    <row r="129" customFormat="false" ht="15.75" hidden="false" customHeight="true" outlineLevel="0" collapsed="false">
      <c r="B129" s="103"/>
      <c r="F129" s="103"/>
    </row>
    <row r="130" customFormat="false" ht="15.75" hidden="false" customHeight="true" outlineLevel="0" collapsed="false">
      <c r="B130" s="103"/>
      <c r="F130" s="103"/>
    </row>
    <row r="131" customFormat="false" ht="15.75" hidden="false" customHeight="true" outlineLevel="0" collapsed="false">
      <c r="B131" s="103"/>
      <c r="F131" s="103"/>
    </row>
    <row r="132" customFormat="false" ht="15.75" hidden="false" customHeight="true" outlineLevel="0" collapsed="false">
      <c r="B132" s="103"/>
      <c r="F132" s="103"/>
    </row>
    <row r="133" customFormat="false" ht="15.75" hidden="false" customHeight="true" outlineLevel="0" collapsed="false">
      <c r="B133" s="103"/>
      <c r="F133" s="103"/>
    </row>
    <row r="134" customFormat="false" ht="15.75" hidden="false" customHeight="true" outlineLevel="0" collapsed="false">
      <c r="B134" s="103"/>
      <c r="F134" s="103"/>
    </row>
    <row r="135" customFormat="false" ht="15.75" hidden="false" customHeight="true" outlineLevel="0" collapsed="false">
      <c r="B135" s="103"/>
      <c r="F135" s="103"/>
    </row>
    <row r="136" customFormat="false" ht="15.75" hidden="false" customHeight="true" outlineLevel="0" collapsed="false">
      <c r="B136" s="103"/>
      <c r="F136" s="103"/>
    </row>
    <row r="137" customFormat="false" ht="15.75" hidden="false" customHeight="true" outlineLevel="0" collapsed="false">
      <c r="B137" s="103"/>
      <c r="F137" s="103"/>
    </row>
    <row r="138" customFormat="false" ht="15.75" hidden="false" customHeight="true" outlineLevel="0" collapsed="false">
      <c r="B138" s="103"/>
      <c r="F138" s="103"/>
    </row>
    <row r="139" customFormat="false" ht="15.75" hidden="false" customHeight="true" outlineLevel="0" collapsed="false">
      <c r="B139" s="103"/>
      <c r="F139" s="103"/>
    </row>
    <row r="140" customFormat="false" ht="15.75" hidden="false" customHeight="true" outlineLevel="0" collapsed="false">
      <c r="B140" s="103"/>
      <c r="F140" s="103"/>
    </row>
    <row r="141" customFormat="false" ht="15.75" hidden="false" customHeight="true" outlineLevel="0" collapsed="false">
      <c r="B141" s="103"/>
      <c r="F141" s="103"/>
    </row>
    <row r="142" customFormat="false" ht="15.75" hidden="false" customHeight="true" outlineLevel="0" collapsed="false">
      <c r="B142" s="103"/>
      <c r="F142" s="103"/>
    </row>
    <row r="143" customFormat="false" ht="15.75" hidden="false" customHeight="true" outlineLevel="0" collapsed="false">
      <c r="B143" s="103"/>
      <c r="F143" s="103"/>
    </row>
    <row r="144" customFormat="false" ht="15.75" hidden="false" customHeight="true" outlineLevel="0" collapsed="false">
      <c r="B144" s="103"/>
      <c r="F144" s="103"/>
    </row>
    <row r="145" customFormat="false" ht="15.75" hidden="false" customHeight="true" outlineLevel="0" collapsed="false">
      <c r="B145" s="103"/>
      <c r="F145" s="103"/>
    </row>
    <row r="146" customFormat="false" ht="15.75" hidden="false" customHeight="true" outlineLevel="0" collapsed="false">
      <c r="B146" s="103"/>
      <c r="F146" s="103"/>
    </row>
    <row r="147" customFormat="false" ht="15.75" hidden="false" customHeight="true" outlineLevel="0" collapsed="false">
      <c r="B147" s="103"/>
      <c r="F147" s="103"/>
    </row>
    <row r="148" customFormat="false" ht="15.75" hidden="false" customHeight="true" outlineLevel="0" collapsed="false">
      <c r="B148" s="103"/>
      <c r="F148" s="103"/>
    </row>
    <row r="149" customFormat="false" ht="15.75" hidden="false" customHeight="true" outlineLevel="0" collapsed="false">
      <c r="B149" s="103"/>
      <c r="F149" s="103"/>
    </row>
    <row r="150" customFormat="false" ht="15.75" hidden="false" customHeight="true" outlineLevel="0" collapsed="false">
      <c r="B150" s="103"/>
      <c r="F150" s="103"/>
    </row>
    <row r="151" customFormat="false" ht="15.75" hidden="false" customHeight="true" outlineLevel="0" collapsed="false">
      <c r="B151" s="103"/>
      <c r="F151" s="103"/>
    </row>
    <row r="152" customFormat="false" ht="15.75" hidden="false" customHeight="true" outlineLevel="0" collapsed="false">
      <c r="B152" s="103"/>
      <c r="F152" s="103"/>
    </row>
    <row r="153" customFormat="false" ht="15.75" hidden="false" customHeight="true" outlineLevel="0" collapsed="false">
      <c r="B153" s="103"/>
      <c r="F153" s="103"/>
    </row>
    <row r="154" customFormat="false" ht="15.75" hidden="false" customHeight="true" outlineLevel="0" collapsed="false">
      <c r="B154" s="103"/>
      <c r="F154" s="103"/>
    </row>
    <row r="155" customFormat="false" ht="15.75" hidden="false" customHeight="true" outlineLevel="0" collapsed="false">
      <c r="B155" s="103"/>
      <c r="F155" s="103"/>
    </row>
    <row r="156" customFormat="false" ht="15.75" hidden="false" customHeight="true" outlineLevel="0" collapsed="false">
      <c r="B156" s="103"/>
      <c r="F156" s="103"/>
    </row>
    <row r="157" customFormat="false" ht="15.75" hidden="false" customHeight="true" outlineLevel="0" collapsed="false">
      <c r="B157" s="103"/>
      <c r="F157" s="103"/>
    </row>
    <row r="158" customFormat="false" ht="15.75" hidden="false" customHeight="true" outlineLevel="0" collapsed="false">
      <c r="B158" s="103"/>
      <c r="F158" s="103"/>
    </row>
    <row r="159" customFormat="false" ht="15.75" hidden="false" customHeight="true" outlineLevel="0" collapsed="false">
      <c r="B159" s="103"/>
      <c r="F159" s="103"/>
    </row>
    <row r="160" customFormat="false" ht="15.75" hidden="false" customHeight="true" outlineLevel="0" collapsed="false">
      <c r="B160" s="103"/>
      <c r="F160" s="103"/>
    </row>
    <row r="161" customFormat="false" ht="15.75" hidden="false" customHeight="true" outlineLevel="0" collapsed="false">
      <c r="B161" s="103"/>
      <c r="F161" s="103"/>
    </row>
    <row r="162" customFormat="false" ht="15.75" hidden="false" customHeight="true" outlineLevel="0" collapsed="false">
      <c r="B162" s="103"/>
      <c r="F162" s="103"/>
    </row>
    <row r="163" customFormat="false" ht="15.75" hidden="false" customHeight="true" outlineLevel="0" collapsed="false">
      <c r="B163" s="103"/>
      <c r="F163" s="103"/>
    </row>
    <row r="164" customFormat="false" ht="15.75" hidden="false" customHeight="true" outlineLevel="0" collapsed="false">
      <c r="B164" s="103"/>
      <c r="F164" s="103"/>
    </row>
    <row r="165" customFormat="false" ht="15.75" hidden="false" customHeight="true" outlineLevel="0" collapsed="false">
      <c r="B165" s="103"/>
      <c r="F165" s="103"/>
    </row>
    <row r="166" customFormat="false" ht="15.75" hidden="false" customHeight="true" outlineLevel="0" collapsed="false">
      <c r="B166" s="103"/>
      <c r="F166" s="103"/>
    </row>
    <row r="167" customFormat="false" ht="15.75" hidden="false" customHeight="true" outlineLevel="0" collapsed="false">
      <c r="B167" s="103"/>
      <c r="F167" s="103"/>
    </row>
    <row r="168" customFormat="false" ht="15.75" hidden="false" customHeight="true" outlineLevel="0" collapsed="false">
      <c r="B168" s="103"/>
      <c r="F168" s="103"/>
    </row>
    <row r="169" customFormat="false" ht="15.75" hidden="false" customHeight="true" outlineLevel="0" collapsed="false">
      <c r="B169" s="103"/>
      <c r="F169" s="103"/>
    </row>
    <row r="170" customFormat="false" ht="15.75" hidden="false" customHeight="true" outlineLevel="0" collapsed="false">
      <c r="B170" s="103"/>
      <c r="F170" s="103"/>
    </row>
    <row r="171" customFormat="false" ht="15.75" hidden="false" customHeight="true" outlineLevel="0" collapsed="false">
      <c r="B171" s="103"/>
      <c r="F171" s="103"/>
    </row>
    <row r="172" customFormat="false" ht="15.75" hidden="false" customHeight="true" outlineLevel="0" collapsed="false">
      <c r="B172" s="103"/>
      <c r="F172" s="103"/>
    </row>
    <row r="173" customFormat="false" ht="15.75" hidden="false" customHeight="true" outlineLevel="0" collapsed="false">
      <c r="B173" s="103"/>
      <c r="F173" s="103"/>
    </row>
    <row r="174" customFormat="false" ht="15.75" hidden="false" customHeight="true" outlineLevel="0" collapsed="false">
      <c r="B174" s="103"/>
      <c r="F174" s="103"/>
    </row>
    <row r="175" customFormat="false" ht="15.75" hidden="false" customHeight="true" outlineLevel="0" collapsed="false">
      <c r="B175" s="103"/>
      <c r="F175" s="103"/>
    </row>
    <row r="176" customFormat="false" ht="15.75" hidden="false" customHeight="true" outlineLevel="0" collapsed="false">
      <c r="B176" s="103"/>
      <c r="F176" s="103"/>
    </row>
    <row r="177" customFormat="false" ht="15.75" hidden="false" customHeight="true" outlineLevel="0" collapsed="false">
      <c r="B177" s="103"/>
      <c r="F177" s="103"/>
    </row>
    <row r="178" customFormat="false" ht="15.75" hidden="false" customHeight="true" outlineLevel="0" collapsed="false">
      <c r="B178" s="103"/>
      <c r="F178" s="103"/>
    </row>
    <row r="179" customFormat="false" ht="15.75" hidden="false" customHeight="true" outlineLevel="0" collapsed="false">
      <c r="B179" s="103"/>
      <c r="F179" s="103"/>
    </row>
    <row r="180" customFormat="false" ht="15.75" hidden="false" customHeight="true" outlineLevel="0" collapsed="false">
      <c r="B180" s="103"/>
      <c r="F180" s="103"/>
    </row>
    <row r="181" customFormat="false" ht="15.75" hidden="false" customHeight="true" outlineLevel="0" collapsed="false">
      <c r="B181" s="103"/>
      <c r="F181" s="103"/>
    </row>
    <row r="182" customFormat="false" ht="15.75" hidden="false" customHeight="true" outlineLevel="0" collapsed="false">
      <c r="B182" s="103"/>
      <c r="F182" s="103"/>
    </row>
    <row r="183" customFormat="false" ht="15.75" hidden="false" customHeight="true" outlineLevel="0" collapsed="false">
      <c r="B183" s="103"/>
      <c r="F183" s="103"/>
    </row>
    <row r="184" customFormat="false" ht="15.75" hidden="false" customHeight="true" outlineLevel="0" collapsed="false">
      <c r="B184" s="103"/>
      <c r="F184" s="103"/>
    </row>
    <row r="185" customFormat="false" ht="15.75" hidden="false" customHeight="true" outlineLevel="0" collapsed="false">
      <c r="B185" s="103"/>
      <c r="F185" s="103"/>
    </row>
    <row r="186" customFormat="false" ht="15.75" hidden="false" customHeight="true" outlineLevel="0" collapsed="false">
      <c r="B186" s="103"/>
      <c r="F186" s="103"/>
    </row>
    <row r="187" customFormat="false" ht="15.75" hidden="false" customHeight="true" outlineLevel="0" collapsed="false">
      <c r="B187" s="103"/>
      <c r="F187" s="103"/>
    </row>
    <row r="188" customFormat="false" ht="15.75" hidden="false" customHeight="true" outlineLevel="0" collapsed="false">
      <c r="B188" s="103"/>
      <c r="F188" s="103"/>
    </row>
    <row r="189" customFormat="false" ht="15.75" hidden="false" customHeight="true" outlineLevel="0" collapsed="false">
      <c r="B189" s="103"/>
      <c r="F189" s="103"/>
    </row>
    <row r="190" customFormat="false" ht="15.75" hidden="false" customHeight="true" outlineLevel="0" collapsed="false">
      <c r="B190" s="103"/>
      <c r="F190" s="103"/>
    </row>
    <row r="191" customFormat="false" ht="15.75" hidden="false" customHeight="true" outlineLevel="0" collapsed="false">
      <c r="B191" s="103"/>
      <c r="F191" s="103"/>
    </row>
    <row r="192" customFormat="false" ht="15.75" hidden="false" customHeight="true" outlineLevel="0" collapsed="false">
      <c r="B192" s="103"/>
      <c r="F192" s="103"/>
    </row>
    <row r="193" customFormat="false" ht="15.75" hidden="false" customHeight="true" outlineLevel="0" collapsed="false">
      <c r="B193" s="103"/>
      <c r="F193" s="103"/>
    </row>
    <row r="194" customFormat="false" ht="15.75" hidden="false" customHeight="true" outlineLevel="0" collapsed="false">
      <c r="B194" s="103"/>
      <c r="F194" s="103"/>
    </row>
    <row r="195" customFormat="false" ht="15.75" hidden="false" customHeight="true" outlineLevel="0" collapsed="false">
      <c r="B195" s="103"/>
      <c r="F195" s="103"/>
    </row>
    <row r="196" customFormat="false" ht="15.75" hidden="false" customHeight="true" outlineLevel="0" collapsed="false">
      <c r="B196" s="103"/>
      <c r="F196" s="103"/>
    </row>
    <row r="197" customFormat="false" ht="15.75" hidden="false" customHeight="true" outlineLevel="0" collapsed="false">
      <c r="B197" s="103"/>
      <c r="F197" s="103"/>
    </row>
    <row r="198" customFormat="false" ht="15.75" hidden="false" customHeight="true" outlineLevel="0" collapsed="false">
      <c r="B198" s="103"/>
      <c r="F198" s="103"/>
    </row>
    <row r="199" customFormat="false" ht="15.75" hidden="false" customHeight="true" outlineLevel="0" collapsed="false">
      <c r="B199" s="103"/>
      <c r="F199" s="103"/>
    </row>
    <row r="200" customFormat="false" ht="15.75" hidden="false" customHeight="true" outlineLevel="0" collapsed="false">
      <c r="B200" s="103"/>
      <c r="F200" s="103"/>
    </row>
    <row r="201" customFormat="false" ht="15.75" hidden="false" customHeight="true" outlineLevel="0" collapsed="false">
      <c r="B201" s="103"/>
      <c r="F201" s="103"/>
    </row>
    <row r="202" customFormat="false" ht="15.75" hidden="false" customHeight="true" outlineLevel="0" collapsed="false">
      <c r="B202" s="103"/>
      <c r="F202" s="103"/>
    </row>
    <row r="203" customFormat="false" ht="15.75" hidden="false" customHeight="true" outlineLevel="0" collapsed="false">
      <c r="B203" s="103"/>
      <c r="F203" s="103"/>
    </row>
    <row r="204" customFormat="false" ht="15.75" hidden="false" customHeight="true" outlineLevel="0" collapsed="false">
      <c r="B204" s="103"/>
      <c r="F204" s="103"/>
    </row>
    <row r="205" customFormat="false" ht="15.75" hidden="false" customHeight="true" outlineLevel="0" collapsed="false">
      <c r="B205" s="103"/>
      <c r="F205" s="103"/>
    </row>
    <row r="206" customFormat="false" ht="15.75" hidden="false" customHeight="true" outlineLevel="0" collapsed="false">
      <c r="B206" s="103"/>
      <c r="F206" s="103"/>
    </row>
    <row r="207" customFormat="false" ht="15.75" hidden="false" customHeight="true" outlineLevel="0" collapsed="false">
      <c r="B207" s="103"/>
      <c r="F207" s="103"/>
    </row>
    <row r="208" customFormat="false" ht="15.75" hidden="false" customHeight="true" outlineLevel="0" collapsed="false">
      <c r="B208" s="103"/>
      <c r="F208" s="103"/>
    </row>
    <row r="209" customFormat="false" ht="15.75" hidden="false" customHeight="true" outlineLevel="0" collapsed="false">
      <c r="B209" s="103"/>
      <c r="F209" s="103"/>
    </row>
    <row r="210" customFormat="false" ht="15.75" hidden="false" customHeight="true" outlineLevel="0" collapsed="false">
      <c r="B210" s="103"/>
      <c r="F210" s="103"/>
    </row>
    <row r="211" customFormat="false" ht="15.75" hidden="false" customHeight="true" outlineLevel="0" collapsed="false">
      <c r="B211" s="103"/>
      <c r="F211" s="103"/>
    </row>
    <row r="212" customFormat="false" ht="15.75" hidden="false" customHeight="true" outlineLevel="0" collapsed="false">
      <c r="B212" s="103"/>
      <c r="F212" s="103"/>
    </row>
    <row r="213" customFormat="false" ht="15.75" hidden="false" customHeight="true" outlineLevel="0" collapsed="false">
      <c r="B213" s="103"/>
      <c r="F213" s="103"/>
    </row>
    <row r="214" customFormat="false" ht="15.75" hidden="false" customHeight="true" outlineLevel="0" collapsed="false">
      <c r="B214" s="103"/>
      <c r="F214" s="103"/>
    </row>
    <row r="215" customFormat="false" ht="15.75" hidden="false" customHeight="true" outlineLevel="0" collapsed="false">
      <c r="B215" s="103"/>
      <c r="F215" s="103"/>
    </row>
    <row r="216" customFormat="false" ht="15.75" hidden="false" customHeight="true" outlineLevel="0" collapsed="false">
      <c r="B216" s="103"/>
      <c r="F216" s="103"/>
    </row>
    <row r="217" customFormat="false" ht="15.75" hidden="false" customHeight="true" outlineLevel="0" collapsed="false">
      <c r="B217" s="103"/>
      <c r="F217" s="103"/>
    </row>
    <row r="218" customFormat="false" ht="15.75" hidden="false" customHeight="true" outlineLevel="0" collapsed="false">
      <c r="B218" s="103"/>
      <c r="F218" s="103"/>
    </row>
    <row r="219" customFormat="false" ht="15.75" hidden="false" customHeight="true" outlineLevel="0" collapsed="false">
      <c r="B219" s="103"/>
      <c r="F219" s="103"/>
    </row>
    <row r="220" customFormat="false" ht="15.75" hidden="false" customHeight="true" outlineLevel="0" collapsed="false">
      <c r="B220" s="103"/>
      <c r="F220" s="103"/>
    </row>
    <row r="221" customFormat="false" ht="15.75" hidden="false" customHeight="true" outlineLevel="0" collapsed="false">
      <c r="B221" s="103"/>
      <c r="F221" s="103"/>
    </row>
    <row r="222" customFormat="false" ht="15.75" hidden="false" customHeight="true" outlineLevel="0" collapsed="false">
      <c r="B222" s="103"/>
      <c r="F222" s="103"/>
    </row>
    <row r="223" customFormat="false" ht="15.75" hidden="false" customHeight="true" outlineLevel="0" collapsed="false">
      <c r="B223" s="103"/>
      <c r="F223" s="103"/>
    </row>
    <row r="224" customFormat="false" ht="15.75" hidden="false" customHeight="true" outlineLevel="0" collapsed="false">
      <c r="B224" s="103"/>
      <c r="F224" s="103"/>
    </row>
    <row r="225" customFormat="false" ht="15.75" hidden="false" customHeight="true" outlineLevel="0" collapsed="false">
      <c r="B225" s="103"/>
      <c r="F225" s="103"/>
    </row>
    <row r="226" customFormat="false" ht="15.75" hidden="false" customHeight="true" outlineLevel="0" collapsed="false">
      <c r="B226" s="103"/>
      <c r="F226" s="103"/>
    </row>
    <row r="227" customFormat="false" ht="15.75" hidden="false" customHeight="true" outlineLevel="0" collapsed="false">
      <c r="B227" s="103"/>
      <c r="F227" s="103"/>
    </row>
    <row r="228" customFormat="false" ht="15.75" hidden="false" customHeight="true" outlineLevel="0" collapsed="false">
      <c r="B228" s="103"/>
      <c r="F228" s="103"/>
    </row>
    <row r="229" customFormat="false" ht="15.75" hidden="false" customHeight="true" outlineLevel="0" collapsed="false">
      <c r="B229" s="103"/>
      <c r="F229" s="103"/>
    </row>
    <row r="230" customFormat="false" ht="15.75" hidden="false" customHeight="true" outlineLevel="0" collapsed="false">
      <c r="B230" s="103"/>
      <c r="F230" s="103"/>
    </row>
    <row r="231" customFormat="false" ht="15.75" hidden="false" customHeight="true" outlineLevel="0" collapsed="false">
      <c r="B231" s="103"/>
      <c r="F231" s="103"/>
    </row>
    <row r="232" customFormat="false" ht="15.75" hidden="false" customHeight="true" outlineLevel="0" collapsed="false">
      <c r="B232" s="103"/>
      <c r="F232" s="103"/>
    </row>
    <row r="233" customFormat="false" ht="15.75" hidden="false" customHeight="true" outlineLevel="0" collapsed="false">
      <c r="B233" s="103"/>
      <c r="F233" s="103"/>
    </row>
    <row r="234" customFormat="false" ht="15.75" hidden="false" customHeight="true" outlineLevel="0" collapsed="false">
      <c r="B234" s="103"/>
      <c r="F234" s="103"/>
    </row>
    <row r="235" customFormat="false" ht="15.75" hidden="false" customHeight="true" outlineLevel="0" collapsed="false">
      <c r="B235" s="103"/>
      <c r="F235" s="103"/>
    </row>
    <row r="236" customFormat="false" ht="15.75" hidden="false" customHeight="true" outlineLevel="0" collapsed="false">
      <c r="B236" s="103"/>
      <c r="F236" s="103"/>
    </row>
    <row r="237" customFormat="false" ht="15.75" hidden="false" customHeight="true" outlineLevel="0" collapsed="false">
      <c r="B237" s="103"/>
      <c r="F237" s="103"/>
    </row>
    <row r="238" customFormat="false" ht="15.75" hidden="false" customHeight="true" outlineLevel="0" collapsed="false">
      <c r="B238" s="103"/>
      <c r="F238" s="103"/>
    </row>
    <row r="239" customFormat="false" ht="15.75" hidden="false" customHeight="true" outlineLevel="0" collapsed="false">
      <c r="B239" s="103"/>
      <c r="F239" s="103"/>
    </row>
    <row r="240" customFormat="false" ht="15.75" hidden="false" customHeight="true" outlineLevel="0" collapsed="false">
      <c r="B240" s="103"/>
      <c r="F240" s="103"/>
    </row>
    <row r="241" customFormat="false" ht="15.75" hidden="false" customHeight="true" outlineLevel="0" collapsed="false">
      <c r="B241" s="103"/>
      <c r="F241" s="103"/>
    </row>
    <row r="242" customFormat="false" ht="15.75" hidden="false" customHeight="true" outlineLevel="0" collapsed="false">
      <c r="B242" s="103"/>
      <c r="F242" s="103"/>
    </row>
    <row r="243" customFormat="false" ht="15.75" hidden="false" customHeight="true" outlineLevel="0" collapsed="false">
      <c r="B243" s="103"/>
      <c r="F243" s="103"/>
    </row>
    <row r="244" customFormat="false" ht="15.75" hidden="false" customHeight="true" outlineLevel="0" collapsed="false">
      <c r="B244" s="103"/>
      <c r="F244" s="103"/>
    </row>
    <row r="245" customFormat="false" ht="15.75" hidden="false" customHeight="true" outlineLevel="0" collapsed="false">
      <c r="B245" s="103"/>
      <c r="F245" s="103"/>
    </row>
    <row r="246" customFormat="false" ht="15.75" hidden="false" customHeight="true" outlineLevel="0" collapsed="false">
      <c r="B246" s="103"/>
      <c r="F246" s="103"/>
    </row>
    <row r="247" customFormat="false" ht="15.75" hidden="false" customHeight="true" outlineLevel="0" collapsed="false">
      <c r="B247" s="103"/>
      <c r="F247" s="103"/>
    </row>
    <row r="248" customFormat="false" ht="15.75" hidden="false" customHeight="true" outlineLevel="0" collapsed="false">
      <c r="B248" s="103"/>
      <c r="F248" s="103"/>
    </row>
    <row r="249" customFormat="false" ht="15.75" hidden="false" customHeight="true" outlineLevel="0" collapsed="false">
      <c r="B249" s="103"/>
      <c r="F249" s="103"/>
    </row>
    <row r="250" customFormat="false" ht="15.75" hidden="false" customHeight="true" outlineLevel="0" collapsed="false">
      <c r="B250" s="103"/>
      <c r="F250" s="103"/>
    </row>
    <row r="251" customFormat="false" ht="15.75" hidden="false" customHeight="true" outlineLevel="0" collapsed="false">
      <c r="B251" s="103"/>
      <c r="F251" s="103"/>
    </row>
    <row r="252" customFormat="false" ht="15.75" hidden="false" customHeight="true" outlineLevel="0" collapsed="false">
      <c r="B252" s="103"/>
      <c r="F252" s="103"/>
    </row>
    <row r="253" customFormat="false" ht="15.75" hidden="false" customHeight="true" outlineLevel="0" collapsed="false">
      <c r="B253" s="103"/>
      <c r="F253" s="103"/>
    </row>
    <row r="254" customFormat="false" ht="15.75" hidden="false" customHeight="true" outlineLevel="0" collapsed="false">
      <c r="B254" s="103"/>
      <c r="F254" s="103"/>
    </row>
    <row r="255" customFormat="false" ht="15.75" hidden="false" customHeight="true" outlineLevel="0" collapsed="false">
      <c r="B255" s="103"/>
      <c r="F255" s="103"/>
    </row>
    <row r="256" customFormat="false" ht="15.75" hidden="false" customHeight="true" outlineLevel="0" collapsed="false">
      <c r="B256" s="103"/>
      <c r="F256" s="103"/>
    </row>
    <row r="257" customFormat="false" ht="15.75" hidden="false" customHeight="true" outlineLevel="0" collapsed="false">
      <c r="B257" s="103"/>
      <c r="F257" s="103"/>
    </row>
    <row r="258" customFormat="false" ht="15.75" hidden="false" customHeight="true" outlineLevel="0" collapsed="false">
      <c r="B258" s="103"/>
      <c r="F258" s="103"/>
    </row>
    <row r="259" customFormat="false" ht="15.75" hidden="false" customHeight="true" outlineLevel="0" collapsed="false">
      <c r="B259" s="103"/>
      <c r="F259" s="103"/>
    </row>
    <row r="260" customFormat="false" ht="15.75" hidden="false" customHeight="true" outlineLevel="0" collapsed="false">
      <c r="B260" s="103"/>
      <c r="F260" s="103"/>
    </row>
    <row r="261" customFormat="false" ht="15.75" hidden="false" customHeight="true" outlineLevel="0" collapsed="false">
      <c r="B261" s="103"/>
      <c r="F261" s="103"/>
    </row>
    <row r="262" customFormat="false" ht="15.75" hidden="false" customHeight="true" outlineLevel="0" collapsed="false">
      <c r="B262" s="103"/>
      <c r="F262" s="103"/>
    </row>
    <row r="263" customFormat="false" ht="15.75" hidden="false" customHeight="true" outlineLevel="0" collapsed="false">
      <c r="B263" s="103"/>
      <c r="F263" s="103"/>
    </row>
    <row r="264" customFormat="false" ht="15.75" hidden="false" customHeight="true" outlineLevel="0" collapsed="false">
      <c r="B264" s="103"/>
      <c r="F264" s="103"/>
    </row>
    <row r="265" customFormat="false" ht="15.75" hidden="false" customHeight="true" outlineLevel="0" collapsed="false">
      <c r="B265" s="103"/>
      <c r="F265" s="103"/>
    </row>
    <row r="266" customFormat="false" ht="15.75" hidden="false" customHeight="true" outlineLevel="0" collapsed="false">
      <c r="B266" s="103"/>
      <c r="F266" s="103"/>
    </row>
    <row r="267" customFormat="false" ht="15.75" hidden="false" customHeight="true" outlineLevel="0" collapsed="false">
      <c r="B267" s="103"/>
      <c r="F267" s="103"/>
    </row>
    <row r="268" customFormat="false" ht="15.75" hidden="false" customHeight="true" outlineLevel="0" collapsed="false">
      <c r="B268" s="103"/>
      <c r="F268" s="103"/>
    </row>
    <row r="269" customFormat="false" ht="15.75" hidden="false" customHeight="true" outlineLevel="0" collapsed="false">
      <c r="B269" s="103"/>
      <c r="F269" s="103"/>
    </row>
    <row r="270" customFormat="false" ht="15.75" hidden="false" customHeight="true" outlineLevel="0" collapsed="false">
      <c r="B270" s="103"/>
      <c r="F270" s="103"/>
    </row>
    <row r="271" customFormat="false" ht="15.75" hidden="false" customHeight="true" outlineLevel="0" collapsed="false">
      <c r="B271" s="103"/>
      <c r="F271" s="103"/>
    </row>
    <row r="272" customFormat="false" ht="15.75" hidden="false" customHeight="true" outlineLevel="0" collapsed="false">
      <c r="B272" s="103"/>
      <c r="F272" s="103"/>
    </row>
    <row r="273" customFormat="false" ht="15.75" hidden="false" customHeight="true" outlineLevel="0" collapsed="false">
      <c r="B273" s="103"/>
      <c r="F273" s="103"/>
    </row>
    <row r="274" customFormat="false" ht="15.75" hidden="false" customHeight="true" outlineLevel="0" collapsed="false">
      <c r="B274" s="103"/>
      <c r="F274" s="103"/>
    </row>
    <row r="275" customFormat="false" ht="15.75" hidden="false" customHeight="true" outlineLevel="0" collapsed="false">
      <c r="B275" s="103"/>
      <c r="F275" s="103"/>
    </row>
    <row r="276" customFormat="false" ht="15.75" hidden="false" customHeight="true" outlineLevel="0" collapsed="false">
      <c r="B276" s="103"/>
      <c r="F276" s="103"/>
    </row>
    <row r="277" customFormat="false" ht="15.75" hidden="false" customHeight="true" outlineLevel="0" collapsed="false">
      <c r="B277" s="103"/>
      <c r="F277" s="103"/>
    </row>
    <row r="278" customFormat="false" ht="15.75" hidden="false" customHeight="true" outlineLevel="0" collapsed="false">
      <c r="B278" s="103"/>
      <c r="F278" s="103"/>
    </row>
    <row r="279" customFormat="false" ht="15.75" hidden="false" customHeight="true" outlineLevel="0" collapsed="false">
      <c r="B279" s="103"/>
      <c r="F279" s="103"/>
    </row>
    <row r="280" customFormat="false" ht="15.75" hidden="false" customHeight="true" outlineLevel="0" collapsed="false">
      <c r="B280" s="103"/>
      <c r="F280" s="103"/>
    </row>
    <row r="281" customFormat="false" ht="15.75" hidden="false" customHeight="true" outlineLevel="0" collapsed="false">
      <c r="B281" s="103"/>
      <c r="F281" s="103"/>
    </row>
    <row r="282" customFormat="false" ht="15.75" hidden="false" customHeight="true" outlineLevel="0" collapsed="false">
      <c r="B282" s="103"/>
      <c r="F282" s="103"/>
    </row>
    <row r="283" customFormat="false" ht="15.75" hidden="false" customHeight="true" outlineLevel="0" collapsed="false">
      <c r="B283" s="103"/>
      <c r="F283" s="103"/>
    </row>
    <row r="284" customFormat="false" ht="15.75" hidden="false" customHeight="true" outlineLevel="0" collapsed="false">
      <c r="B284" s="103"/>
      <c r="F284" s="103"/>
    </row>
    <row r="285" customFormat="false" ht="15.75" hidden="false" customHeight="true" outlineLevel="0" collapsed="false">
      <c r="B285" s="103"/>
      <c r="F285" s="103"/>
    </row>
    <row r="286" customFormat="false" ht="15.75" hidden="false" customHeight="true" outlineLevel="0" collapsed="false">
      <c r="B286" s="103"/>
      <c r="F286" s="103"/>
    </row>
    <row r="287" customFormat="false" ht="15.75" hidden="false" customHeight="true" outlineLevel="0" collapsed="false">
      <c r="B287" s="103"/>
      <c r="F287" s="103"/>
    </row>
    <row r="288" customFormat="false" ht="15.75" hidden="false" customHeight="true" outlineLevel="0" collapsed="false">
      <c r="B288" s="103"/>
      <c r="F288" s="103"/>
    </row>
    <row r="289" customFormat="false" ht="15.75" hidden="false" customHeight="true" outlineLevel="0" collapsed="false">
      <c r="B289" s="103"/>
      <c r="F289" s="103"/>
    </row>
    <row r="290" customFormat="false" ht="15.75" hidden="false" customHeight="true" outlineLevel="0" collapsed="false">
      <c r="B290" s="103"/>
      <c r="F290" s="103"/>
    </row>
    <row r="291" customFormat="false" ht="15.75" hidden="false" customHeight="true" outlineLevel="0" collapsed="false">
      <c r="B291" s="103"/>
      <c r="F291" s="103"/>
    </row>
    <row r="292" customFormat="false" ht="15.75" hidden="false" customHeight="true" outlineLevel="0" collapsed="false">
      <c r="B292" s="103"/>
      <c r="F292" s="103"/>
    </row>
    <row r="293" customFormat="false" ht="15.75" hidden="false" customHeight="true" outlineLevel="0" collapsed="false">
      <c r="B293" s="103"/>
      <c r="F293" s="103"/>
    </row>
    <row r="294" customFormat="false" ht="15.75" hidden="false" customHeight="true" outlineLevel="0" collapsed="false">
      <c r="B294" s="103"/>
      <c r="F294" s="103"/>
    </row>
    <row r="295" customFormat="false" ht="15.75" hidden="false" customHeight="true" outlineLevel="0" collapsed="false">
      <c r="B295" s="103"/>
      <c r="F295" s="103"/>
    </row>
    <row r="296" customFormat="false" ht="15.75" hidden="false" customHeight="true" outlineLevel="0" collapsed="false">
      <c r="B296" s="103"/>
      <c r="F296" s="103"/>
    </row>
    <row r="297" customFormat="false" ht="15.75" hidden="false" customHeight="true" outlineLevel="0" collapsed="false">
      <c r="B297" s="103"/>
      <c r="F297" s="103"/>
    </row>
    <row r="298" customFormat="false" ht="15.75" hidden="false" customHeight="true" outlineLevel="0" collapsed="false">
      <c r="B298" s="103"/>
      <c r="F298" s="103"/>
    </row>
    <row r="299" customFormat="false" ht="15.75" hidden="false" customHeight="true" outlineLevel="0" collapsed="false">
      <c r="B299" s="103"/>
      <c r="F299" s="103"/>
    </row>
    <row r="300" customFormat="false" ht="15.75" hidden="false" customHeight="true" outlineLevel="0" collapsed="false">
      <c r="B300" s="103"/>
      <c r="F300" s="103"/>
    </row>
    <row r="301" customFormat="false" ht="15.75" hidden="false" customHeight="true" outlineLevel="0" collapsed="false">
      <c r="B301" s="103"/>
      <c r="F301" s="103"/>
    </row>
    <row r="302" customFormat="false" ht="15.75" hidden="false" customHeight="true" outlineLevel="0" collapsed="false">
      <c r="B302" s="103"/>
      <c r="F302" s="103"/>
    </row>
    <row r="303" customFormat="false" ht="15.75" hidden="false" customHeight="true" outlineLevel="0" collapsed="false">
      <c r="B303" s="103"/>
      <c r="F303" s="103"/>
    </row>
    <row r="304" customFormat="false" ht="15.75" hidden="false" customHeight="true" outlineLevel="0" collapsed="false">
      <c r="B304" s="103"/>
      <c r="F304" s="103"/>
    </row>
    <row r="305" customFormat="false" ht="15.75" hidden="false" customHeight="true" outlineLevel="0" collapsed="false">
      <c r="B305" s="103"/>
      <c r="F305" s="103"/>
    </row>
    <row r="306" customFormat="false" ht="15.75" hidden="false" customHeight="true" outlineLevel="0" collapsed="false">
      <c r="B306" s="103"/>
      <c r="F306" s="103"/>
    </row>
    <row r="307" customFormat="false" ht="15.75" hidden="false" customHeight="true" outlineLevel="0" collapsed="false">
      <c r="B307" s="103"/>
      <c r="F307" s="103"/>
    </row>
    <row r="308" customFormat="false" ht="15.75" hidden="false" customHeight="true" outlineLevel="0" collapsed="false">
      <c r="B308" s="103"/>
      <c r="F308" s="103"/>
    </row>
    <row r="309" customFormat="false" ht="15.75" hidden="false" customHeight="true" outlineLevel="0" collapsed="false">
      <c r="B309" s="103"/>
      <c r="F309" s="103"/>
    </row>
    <row r="310" customFormat="false" ht="15.75" hidden="false" customHeight="true" outlineLevel="0" collapsed="false">
      <c r="B310" s="103"/>
      <c r="F310" s="103"/>
    </row>
    <row r="311" customFormat="false" ht="15.75" hidden="false" customHeight="true" outlineLevel="0" collapsed="false">
      <c r="B311" s="103"/>
      <c r="F311" s="103"/>
    </row>
    <row r="312" customFormat="false" ht="15.75" hidden="false" customHeight="true" outlineLevel="0" collapsed="false">
      <c r="B312" s="103"/>
      <c r="F312" s="103"/>
    </row>
    <row r="313" customFormat="false" ht="15.75" hidden="false" customHeight="true" outlineLevel="0" collapsed="false">
      <c r="B313" s="103"/>
      <c r="F313" s="103"/>
    </row>
    <row r="314" customFormat="false" ht="15.75" hidden="false" customHeight="true" outlineLevel="0" collapsed="false">
      <c r="B314" s="103"/>
      <c r="F314" s="103"/>
    </row>
    <row r="315" customFormat="false" ht="15.75" hidden="false" customHeight="true" outlineLevel="0" collapsed="false">
      <c r="B315" s="103"/>
      <c r="F315" s="103"/>
    </row>
    <row r="316" customFormat="false" ht="15.75" hidden="false" customHeight="true" outlineLevel="0" collapsed="false">
      <c r="B316" s="103"/>
      <c r="F316" s="103"/>
    </row>
    <row r="317" customFormat="false" ht="15.75" hidden="false" customHeight="true" outlineLevel="0" collapsed="false">
      <c r="B317" s="103"/>
      <c r="F317" s="103"/>
    </row>
    <row r="318" customFormat="false" ht="15.75" hidden="false" customHeight="true" outlineLevel="0" collapsed="false">
      <c r="B318" s="103"/>
      <c r="F318" s="103"/>
    </row>
    <row r="319" customFormat="false" ht="15.75" hidden="false" customHeight="true" outlineLevel="0" collapsed="false">
      <c r="B319" s="103"/>
      <c r="F319" s="103"/>
    </row>
    <row r="320" customFormat="false" ht="15.75" hidden="false" customHeight="true" outlineLevel="0" collapsed="false">
      <c r="B320" s="103"/>
      <c r="F320" s="103"/>
    </row>
    <row r="321" customFormat="false" ht="15.75" hidden="false" customHeight="true" outlineLevel="0" collapsed="false">
      <c r="B321" s="103"/>
      <c r="F321" s="103"/>
    </row>
    <row r="322" customFormat="false" ht="15.75" hidden="false" customHeight="true" outlineLevel="0" collapsed="false">
      <c r="B322" s="103"/>
      <c r="F322" s="103"/>
    </row>
    <row r="323" customFormat="false" ht="15.75" hidden="false" customHeight="true" outlineLevel="0" collapsed="false">
      <c r="B323" s="103"/>
      <c r="F323" s="103"/>
    </row>
    <row r="324" customFormat="false" ht="15.75" hidden="false" customHeight="true" outlineLevel="0" collapsed="false">
      <c r="B324" s="103"/>
      <c r="F324" s="103"/>
    </row>
    <row r="325" customFormat="false" ht="15.75" hidden="false" customHeight="true" outlineLevel="0" collapsed="false">
      <c r="B325" s="103"/>
      <c r="F325" s="103"/>
    </row>
    <row r="326" customFormat="false" ht="15.75" hidden="false" customHeight="true" outlineLevel="0" collapsed="false">
      <c r="B326" s="103"/>
      <c r="F326" s="103"/>
    </row>
    <row r="327" customFormat="false" ht="15.75" hidden="false" customHeight="true" outlineLevel="0" collapsed="false">
      <c r="B327" s="103"/>
      <c r="F327" s="103"/>
    </row>
    <row r="328" customFormat="false" ht="15.75" hidden="false" customHeight="true" outlineLevel="0" collapsed="false">
      <c r="B328" s="103"/>
      <c r="F328" s="103"/>
    </row>
    <row r="329" customFormat="false" ht="15.75" hidden="false" customHeight="true" outlineLevel="0" collapsed="false">
      <c r="B329" s="103"/>
      <c r="F329" s="103"/>
    </row>
    <row r="330" customFormat="false" ht="15.75" hidden="false" customHeight="true" outlineLevel="0" collapsed="false">
      <c r="B330" s="103"/>
      <c r="F330" s="103"/>
    </row>
    <row r="331" customFormat="false" ht="15.75" hidden="false" customHeight="true" outlineLevel="0" collapsed="false">
      <c r="B331" s="103"/>
      <c r="F331" s="103"/>
    </row>
    <row r="332" customFormat="false" ht="15.75" hidden="false" customHeight="true" outlineLevel="0" collapsed="false">
      <c r="B332" s="103"/>
      <c r="F332" s="103"/>
    </row>
    <row r="333" customFormat="false" ht="15.75" hidden="false" customHeight="true" outlineLevel="0" collapsed="false">
      <c r="B333" s="103"/>
      <c r="F333" s="103"/>
    </row>
    <row r="334" customFormat="false" ht="15.75" hidden="false" customHeight="true" outlineLevel="0" collapsed="false">
      <c r="B334" s="103"/>
      <c r="F334" s="103"/>
    </row>
    <row r="335" customFormat="false" ht="15.75" hidden="false" customHeight="true" outlineLevel="0" collapsed="false">
      <c r="B335" s="103"/>
      <c r="F335" s="103"/>
    </row>
    <row r="336" customFormat="false" ht="15.75" hidden="false" customHeight="true" outlineLevel="0" collapsed="false">
      <c r="B336" s="103"/>
      <c r="F336" s="103"/>
    </row>
    <row r="337" customFormat="false" ht="15.75" hidden="false" customHeight="true" outlineLevel="0" collapsed="false">
      <c r="B337" s="103"/>
      <c r="F337" s="103"/>
    </row>
    <row r="338" customFormat="false" ht="15.75" hidden="false" customHeight="true" outlineLevel="0" collapsed="false">
      <c r="B338" s="103"/>
      <c r="F338" s="103"/>
    </row>
    <row r="339" customFormat="false" ht="15.75" hidden="false" customHeight="true" outlineLevel="0" collapsed="false">
      <c r="B339" s="103"/>
      <c r="F339" s="103"/>
    </row>
    <row r="340" customFormat="false" ht="15.75" hidden="false" customHeight="true" outlineLevel="0" collapsed="false">
      <c r="B340" s="103"/>
      <c r="F340" s="103"/>
    </row>
    <row r="341" customFormat="false" ht="15.75" hidden="false" customHeight="true" outlineLevel="0" collapsed="false">
      <c r="B341" s="103"/>
      <c r="F341" s="103"/>
    </row>
    <row r="342" customFormat="false" ht="15.75" hidden="false" customHeight="true" outlineLevel="0" collapsed="false">
      <c r="B342" s="103"/>
      <c r="F342" s="103"/>
    </row>
    <row r="343" customFormat="false" ht="15.75" hidden="false" customHeight="true" outlineLevel="0" collapsed="false">
      <c r="B343" s="103"/>
      <c r="F343" s="103"/>
    </row>
    <row r="344" customFormat="false" ht="15.75" hidden="false" customHeight="true" outlineLevel="0" collapsed="false">
      <c r="B344" s="103"/>
      <c r="F344" s="103"/>
    </row>
    <row r="345" customFormat="false" ht="15.75" hidden="false" customHeight="true" outlineLevel="0" collapsed="false">
      <c r="B345" s="103"/>
      <c r="F345" s="103"/>
    </row>
    <row r="346" customFormat="false" ht="15.75" hidden="false" customHeight="true" outlineLevel="0" collapsed="false">
      <c r="B346" s="103"/>
      <c r="F346" s="103"/>
    </row>
    <row r="347" customFormat="false" ht="15.75" hidden="false" customHeight="true" outlineLevel="0" collapsed="false">
      <c r="B347" s="103"/>
      <c r="F347" s="103"/>
    </row>
    <row r="348" customFormat="false" ht="15.75" hidden="false" customHeight="true" outlineLevel="0" collapsed="false">
      <c r="B348" s="103"/>
      <c r="F348" s="103"/>
    </row>
    <row r="349" customFormat="false" ht="15.75" hidden="false" customHeight="true" outlineLevel="0" collapsed="false">
      <c r="B349" s="103"/>
      <c r="F349" s="103"/>
    </row>
    <row r="350" customFormat="false" ht="15.75" hidden="false" customHeight="true" outlineLevel="0" collapsed="false">
      <c r="B350" s="103"/>
      <c r="F350" s="103"/>
    </row>
    <row r="351" customFormat="false" ht="15.75" hidden="false" customHeight="true" outlineLevel="0" collapsed="false">
      <c r="B351" s="103"/>
      <c r="F351" s="103"/>
    </row>
    <row r="352" customFormat="false" ht="15.75" hidden="false" customHeight="true" outlineLevel="0" collapsed="false">
      <c r="B352" s="103"/>
      <c r="F352" s="103"/>
    </row>
    <row r="353" customFormat="false" ht="15.75" hidden="false" customHeight="true" outlineLevel="0" collapsed="false">
      <c r="B353" s="103"/>
      <c r="F353" s="103"/>
    </row>
    <row r="354" customFormat="false" ht="15.75" hidden="false" customHeight="true" outlineLevel="0" collapsed="false">
      <c r="B354" s="103"/>
      <c r="F354" s="103"/>
    </row>
    <row r="355" customFormat="false" ht="15.75" hidden="false" customHeight="true" outlineLevel="0" collapsed="false">
      <c r="B355" s="103"/>
      <c r="F355" s="103"/>
    </row>
    <row r="356" customFormat="false" ht="15.75" hidden="false" customHeight="true" outlineLevel="0" collapsed="false">
      <c r="B356" s="103"/>
      <c r="F356" s="103"/>
    </row>
    <row r="357" customFormat="false" ht="15.75" hidden="false" customHeight="true" outlineLevel="0" collapsed="false">
      <c r="B357" s="103"/>
      <c r="F357" s="103"/>
    </row>
    <row r="358" customFormat="false" ht="15.75" hidden="false" customHeight="true" outlineLevel="0" collapsed="false">
      <c r="B358" s="103"/>
      <c r="F358" s="103"/>
    </row>
    <row r="359" customFormat="false" ht="15.75" hidden="false" customHeight="true" outlineLevel="0" collapsed="false">
      <c r="B359" s="103"/>
      <c r="F359" s="103"/>
    </row>
    <row r="360" customFormat="false" ht="15.75" hidden="false" customHeight="true" outlineLevel="0" collapsed="false">
      <c r="B360" s="103"/>
      <c r="F360" s="103"/>
    </row>
    <row r="361" customFormat="false" ht="15.75" hidden="false" customHeight="true" outlineLevel="0" collapsed="false">
      <c r="B361" s="103"/>
      <c r="F361" s="103"/>
    </row>
    <row r="362" customFormat="false" ht="15.75" hidden="false" customHeight="true" outlineLevel="0" collapsed="false">
      <c r="B362" s="103"/>
      <c r="F362" s="103"/>
    </row>
    <row r="363" customFormat="false" ht="15.75" hidden="false" customHeight="true" outlineLevel="0" collapsed="false">
      <c r="B363" s="103"/>
      <c r="F363" s="103"/>
    </row>
    <row r="364" customFormat="false" ht="15.75" hidden="false" customHeight="true" outlineLevel="0" collapsed="false">
      <c r="B364" s="103"/>
      <c r="F364" s="103"/>
    </row>
    <row r="365" customFormat="false" ht="15.75" hidden="false" customHeight="true" outlineLevel="0" collapsed="false">
      <c r="B365" s="103"/>
      <c r="F365" s="103"/>
    </row>
    <row r="366" customFormat="false" ht="15.75" hidden="false" customHeight="true" outlineLevel="0" collapsed="false">
      <c r="B366" s="103"/>
      <c r="F366" s="103"/>
    </row>
    <row r="367" customFormat="false" ht="15.75" hidden="false" customHeight="true" outlineLevel="0" collapsed="false">
      <c r="B367" s="103"/>
      <c r="F367" s="103"/>
    </row>
    <row r="368" customFormat="false" ht="15.75" hidden="false" customHeight="true" outlineLevel="0" collapsed="false">
      <c r="B368" s="103"/>
      <c r="F368" s="103"/>
    </row>
    <row r="369" customFormat="false" ht="15.75" hidden="false" customHeight="true" outlineLevel="0" collapsed="false">
      <c r="B369" s="103"/>
      <c r="F369" s="103"/>
    </row>
    <row r="370" customFormat="false" ht="15.75" hidden="false" customHeight="true" outlineLevel="0" collapsed="false">
      <c r="B370" s="103"/>
      <c r="F370" s="103"/>
    </row>
    <row r="371" customFormat="false" ht="15.75" hidden="false" customHeight="true" outlineLevel="0" collapsed="false">
      <c r="B371" s="103"/>
      <c r="F371" s="103"/>
    </row>
    <row r="372" customFormat="false" ht="15.75" hidden="false" customHeight="true" outlineLevel="0" collapsed="false">
      <c r="B372" s="103"/>
      <c r="F372" s="103"/>
    </row>
    <row r="373" customFormat="false" ht="15.75" hidden="false" customHeight="true" outlineLevel="0" collapsed="false">
      <c r="B373" s="103"/>
      <c r="F373" s="103"/>
    </row>
    <row r="374" customFormat="false" ht="15.75" hidden="false" customHeight="true" outlineLevel="0" collapsed="false">
      <c r="B374" s="103"/>
      <c r="F374" s="103"/>
    </row>
    <row r="375" customFormat="false" ht="15.75" hidden="false" customHeight="true" outlineLevel="0" collapsed="false">
      <c r="B375" s="103"/>
      <c r="F375" s="103"/>
    </row>
    <row r="376" customFormat="false" ht="15.75" hidden="false" customHeight="true" outlineLevel="0" collapsed="false">
      <c r="B376" s="103"/>
      <c r="F376" s="103"/>
    </row>
    <row r="377" customFormat="false" ht="15.75" hidden="false" customHeight="true" outlineLevel="0" collapsed="false">
      <c r="B377" s="103"/>
      <c r="F377" s="103"/>
    </row>
    <row r="378" customFormat="false" ht="15.75" hidden="false" customHeight="true" outlineLevel="0" collapsed="false">
      <c r="B378" s="103"/>
      <c r="F378" s="103"/>
    </row>
    <row r="379" customFormat="false" ht="15.75" hidden="false" customHeight="true" outlineLevel="0" collapsed="false">
      <c r="B379" s="103"/>
      <c r="F379" s="103"/>
    </row>
    <row r="380" customFormat="false" ht="15.75" hidden="false" customHeight="true" outlineLevel="0" collapsed="false">
      <c r="B380" s="103"/>
      <c r="F380" s="103"/>
    </row>
    <row r="381" customFormat="false" ht="15.75" hidden="false" customHeight="true" outlineLevel="0" collapsed="false">
      <c r="B381" s="103"/>
      <c r="F381" s="103"/>
    </row>
    <row r="382" customFormat="false" ht="15.75" hidden="false" customHeight="true" outlineLevel="0" collapsed="false">
      <c r="B382" s="103"/>
      <c r="F382" s="103"/>
    </row>
    <row r="383" customFormat="false" ht="15.75" hidden="false" customHeight="true" outlineLevel="0" collapsed="false">
      <c r="B383" s="103"/>
      <c r="F383" s="103"/>
    </row>
    <row r="384" customFormat="false" ht="15.75" hidden="false" customHeight="true" outlineLevel="0" collapsed="false">
      <c r="B384" s="103"/>
      <c r="F384" s="103"/>
    </row>
    <row r="385" customFormat="false" ht="15.75" hidden="false" customHeight="true" outlineLevel="0" collapsed="false">
      <c r="B385" s="103"/>
      <c r="F385" s="103"/>
    </row>
    <row r="386" customFormat="false" ht="15.75" hidden="false" customHeight="true" outlineLevel="0" collapsed="false">
      <c r="B386" s="103"/>
      <c r="F386" s="103"/>
    </row>
    <row r="387" customFormat="false" ht="15.75" hidden="false" customHeight="true" outlineLevel="0" collapsed="false">
      <c r="B387" s="103"/>
      <c r="F387" s="103"/>
    </row>
    <row r="388" customFormat="false" ht="15.75" hidden="false" customHeight="true" outlineLevel="0" collapsed="false">
      <c r="B388" s="103"/>
      <c r="F388" s="103"/>
    </row>
    <row r="389" customFormat="false" ht="15.75" hidden="false" customHeight="true" outlineLevel="0" collapsed="false">
      <c r="B389" s="103"/>
      <c r="F389" s="103"/>
    </row>
    <row r="390" customFormat="false" ht="15.75" hidden="false" customHeight="true" outlineLevel="0" collapsed="false">
      <c r="B390" s="103"/>
      <c r="F390" s="103"/>
    </row>
    <row r="391" customFormat="false" ht="15.75" hidden="false" customHeight="true" outlineLevel="0" collapsed="false">
      <c r="B391" s="103"/>
      <c r="F391" s="103"/>
    </row>
    <row r="392" customFormat="false" ht="15.75" hidden="false" customHeight="true" outlineLevel="0" collapsed="false">
      <c r="B392" s="103"/>
      <c r="F392" s="103"/>
    </row>
    <row r="393" customFormat="false" ht="15.75" hidden="false" customHeight="true" outlineLevel="0" collapsed="false">
      <c r="B393" s="103"/>
      <c r="F393" s="103"/>
    </row>
    <row r="394" customFormat="false" ht="15.75" hidden="false" customHeight="true" outlineLevel="0" collapsed="false">
      <c r="B394" s="103"/>
      <c r="F394" s="103"/>
    </row>
    <row r="395" customFormat="false" ht="15.75" hidden="false" customHeight="true" outlineLevel="0" collapsed="false">
      <c r="B395" s="103"/>
      <c r="F395" s="103"/>
    </row>
    <row r="396" customFormat="false" ht="15.75" hidden="false" customHeight="true" outlineLevel="0" collapsed="false">
      <c r="B396" s="103"/>
      <c r="F396" s="103"/>
    </row>
    <row r="397" customFormat="false" ht="15.75" hidden="false" customHeight="true" outlineLevel="0" collapsed="false">
      <c r="B397" s="103"/>
      <c r="F397" s="103"/>
    </row>
    <row r="398" customFormat="false" ht="15.75" hidden="false" customHeight="true" outlineLevel="0" collapsed="false">
      <c r="B398" s="103"/>
      <c r="F398" s="103"/>
    </row>
    <row r="399" customFormat="false" ht="15.75" hidden="false" customHeight="true" outlineLevel="0" collapsed="false">
      <c r="B399" s="103"/>
      <c r="F399" s="103"/>
    </row>
    <row r="400" customFormat="false" ht="15.75" hidden="false" customHeight="true" outlineLevel="0" collapsed="false">
      <c r="B400" s="103"/>
      <c r="F400" s="103"/>
    </row>
    <row r="401" customFormat="false" ht="15.75" hidden="false" customHeight="true" outlineLevel="0" collapsed="false">
      <c r="B401" s="103"/>
      <c r="F401" s="103"/>
    </row>
    <row r="402" customFormat="false" ht="15.75" hidden="false" customHeight="true" outlineLevel="0" collapsed="false">
      <c r="B402" s="103"/>
      <c r="F402" s="103"/>
    </row>
    <row r="403" customFormat="false" ht="15.75" hidden="false" customHeight="true" outlineLevel="0" collapsed="false">
      <c r="B403" s="103"/>
      <c r="F403" s="103"/>
    </row>
    <row r="404" customFormat="false" ht="15.75" hidden="false" customHeight="true" outlineLevel="0" collapsed="false">
      <c r="B404" s="103"/>
      <c r="F404" s="103"/>
    </row>
    <row r="405" customFormat="false" ht="15.75" hidden="false" customHeight="true" outlineLevel="0" collapsed="false">
      <c r="B405" s="103"/>
      <c r="F405" s="103"/>
    </row>
    <row r="406" customFormat="false" ht="15.75" hidden="false" customHeight="true" outlineLevel="0" collapsed="false">
      <c r="B406" s="103"/>
      <c r="F406" s="103"/>
    </row>
    <row r="407" customFormat="false" ht="15.75" hidden="false" customHeight="true" outlineLevel="0" collapsed="false">
      <c r="B407" s="103"/>
      <c r="F407" s="103"/>
    </row>
    <row r="408" customFormat="false" ht="15.75" hidden="false" customHeight="true" outlineLevel="0" collapsed="false">
      <c r="B408" s="103"/>
      <c r="F408" s="103"/>
    </row>
    <row r="409" customFormat="false" ht="15.75" hidden="false" customHeight="true" outlineLevel="0" collapsed="false">
      <c r="B409" s="103"/>
      <c r="F409" s="103"/>
    </row>
    <row r="410" customFormat="false" ht="15.75" hidden="false" customHeight="true" outlineLevel="0" collapsed="false">
      <c r="B410" s="103"/>
      <c r="F410" s="103"/>
    </row>
    <row r="411" customFormat="false" ht="15.75" hidden="false" customHeight="true" outlineLevel="0" collapsed="false">
      <c r="B411" s="103"/>
      <c r="F411" s="103"/>
    </row>
    <row r="412" customFormat="false" ht="15.75" hidden="false" customHeight="true" outlineLevel="0" collapsed="false">
      <c r="B412" s="103"/>
      <c r="F412" s="103"/>
    </row>
    <row r="413" customFormat="false" ht="15.75" hidden="false" customHeight="true" outlineLevel="0" collapsed="false">
      <c r="B413" s="103"/>
      <c r="F413" s="103"/>
    </row>
    <row r="414" customFormat="false" ht="15.75" hidden="false" customHeight="true" outlineLevel="0" collapsed="false">
      <c r="B414" s="103"/>
      <c r="F414" s="103"/>
    </row>
    <row r="415" customFormat="false" ht="15.75" hidden="false" customHeight="true" outlineLevel="0" collapsed="false">
      <c r="B415" s="103"/>
      <c r="F415" s="103"/>
    </row>
    <row r="416" customFormat="false" ht="15.75" hidden="false" customHeight="true" outlineLevel="0" collapsed="false">
      <c r="B416" s="103"/>
      <c r="F416" s="103"/>
    </row>
    <row r="417" customFormat="false" ht="15.75" hidden="false" customHeight="true" outlineLevel="0" collapsed="false">
      <c r="B417" s="103"/>
      <c r="F417" s="103"/>
    </row>
    <row r="418" customFormat="false" ht="15.75" hidden="false" customHeight="true" outlineLevel="0" collapsed="false">
      <c r="B418" s="103"/>
      <c r="F418" s="103"/>
    </row>
    <row r="419" customFormat="false" ht="15.75" hidden="false" customHeight="true" outlineLevel="0" collapsed="false">
      <c r="B419" s="103"/>
      <c r="F419" s="103"/>
    </row>
    <row r="420" customFormat="false" ht="15.75" hidden="false" customHeight="true" outlineLevel="0" collapsed="false">
      <c r="B420" s="103"/>
      <c r="F420" s="103"/>
    </row>
    <row r="421" customFormat="false" ht="15.75" hidden="false" customHeight="true" outlineLevel="0" collapsed="false">
      <c r="B421" s="103"/>
      <c r="F421" s="103"/>
    </row>
    <row r="422" customFormat="false" ht="15.75" hidden="false" customHeight="true" outlineLevel="0" collapsed="false">
      <c r="B422" s="103"/>
      <c r="F422" s="103"/>
    </row>
    <row r="423" customFormat="false" ht="15.75" hidden="false" customHeight="true" outlineLevel="0" collapsed="false">
      <c r="B423" s="103"/>
      <c r="F423" s="103"/>
    </row>
    <row r="424" customFormat="false" ht="15.75" hidden="false" customHeight="true" outlineLevel="0" collapsed="false">
      <c r="B424" s="103"/>
      <c r="F424" s="103"/>
    </row>
    <row r="425" customFormat="false" ht="15.75" hidden="false" customHeight="true" outlineLevel="0" collapsed="false">
      <c r="B425" s="103"/>
      <c r="F425" s="103"/>
    </row>
    <row r="426" customFormat="false" ht="15.75" hidden="false" customHeight="true" outlineLevel="0" collapsed="false">
      <c r="B426" s="103"/>
      <c r="F426" s="103"/>
    </row>
    <row r="427" customFormat="false" ht="15.75" hidden="false" customHeight="true" outlineLevel="0" collapsed="false">
      <c r="B427" s="103"/>
      <c r="F427" s="103"/>
    </row>
    <row r="428" customFormat="false" ht="15.75" hidden="false" customHeight="true" outlineLevel="0" collapsed="false">
      <c r="B428" s="103"/>
      <c r="F428" s="103"/>
    </row>
    <row r="429" customFormat="false" ht="15.75" hidden="false" customHeight="true" outlineLevel="0" collapsed="false">
      <c r="B429" s="103"/>
      <c r="F429" s="103"/>
    </row>
    <row r="430" customFormat="false" ht="15.75" hidden="false" customHeight="true" outlineLevel="0" collapsed="false">
      <c r="B430" s="103"/>
      <c r="F430" s="103"/>
    </row>
    <row r="431" customFormat="false" ht="15.75" hidden="false" customHeight="true" outlineLevel="0" collapsed="false">
      <c r="B431" s="103"/>
      <c r="F431" s="103"/>
    </row>
    <row r="432" customFormat="false" ht="15.75" hidden="false" customHeight="true" outlineLevel="0" collapsed="false">
      <c r="B432" s="103"/>
      <c r="F432" s="103"/>
    </row>
    <row r="433" customFormat="false" ht="15.75" hidden="false" customHeight="true" outlineLevel="0" collapsed="false">
      <c r="B433" s="103"/>
      <c r="F433" s="103"/>
    </row>
    <row r="434" customFormat="false" ht="15.75" hidden="false" customHeight="true" outlineLevel="0" collapsed="false">
      <c r="B434" s="103"/>
      <c r="F434" s="103"/>
    </row>
    <row r="435" customFormat="false" ht="15.75" hidden="false" customHeight="true" outlineLevel="0" collapsed="false">
      <c r="B435" s="103"/>
      <c r="F435" s="103"/>
    </row>
    <row r="436" customFormat="false" ht="15.75" hidden="false" customHeight="true" outlineLevel="0" collapsed="false">
      <c r="B436" s="103"/>
      <c r="F436" s="103"/>
    </row>
    <row r="437" customFormat="false" ht="15.75" hidden="false" customHeight="true" outlineLevel="0" collapsed="false">
      <c r="B437" s="103"/>
      <c r="F437" s="103"/>
    </row>
    <row r="438" customFormat="false" ht="15.75" hidden="false" customHeight="true" outlineLevel="0" collapsed="false">
      <c r="B438" s="103"/>
      <c r="F438" s="103"/>
    </row>
    <row r="439" customFormat="false" ht="15.75" hidden="false" customHeight="true" outlineLevel="0" collapsed="false">
      <c r="B439" s="103"/>
      <c r="F439" s="103"/>
    </row>
    <row r="440" customFormat="false" ht="15.75" hidden="false" customHeight="true" outlineLevel="0" collapsed="false">
      <c r="B440" s="103"/>
      <c r="F440" s="103"/>
    </row>
    <row r="441" customFormat="false" ht="15.75" hidden="false" customHeight="true" outlineLevel="0" collapsed="false">
      <c r="B441" s="103"/>
      <c r="F441" s="103"/>
    </row>
    <row r="442" customFormat="false" ht="15.75" hidden="false" customHeight="true" outlineLevel="0" collapsed="false">
      <c r="B442" s="103"/>
      <c r="F442" s="103"/>
    </row>
    <row r="443" customFormat="false" ht="15.75" hidden="false" customHeight="true" outlineLevel="0" collapsed="false">
      <c r="B443" s="103"/>
      <c r="F443" s="103"/>
    </row>
    <row r="444" customFormat="false" ht="15.75" hidden="false" customHeight="true" outlineLevel="0" collapsed="false">
      <c r="B444" s="103"/>
      <c r="F444" s="103"/>
    </row>
    <row r="445" customFormat="false" ht="15.75" hidden="false" customHeight="true" outlineLevel="0" collapsed="false">
      <c r="B445" s="103"/>
      <c r="F445" s="103"/>
    </row>
    <row r="446" customFormat="false" ht="15.75" hidden="false" customHeight="true" outlineLevel="0" collapsed="false">
      <c r="B446" s="103"/>
      <c r="F446" s="103"/>
    </row>
    <row r="447" customFormat="false" ht="15.75" hidden="false" customHeight="true" outlineLevel="0" collapsed="false">
      <c r="B447" s="103"/>
      <c r="F447" s="103"/>
    </row>
    <row r="448" customFormat="false" ht="15.75" hidden="false" customHeight="true" outlineLevel="0" collapsed="false">
      <c r="B448" s="103"/>
      <c r="F448" s="103"/>
    </row>
    <row r="449" customFormat="false" ht="15.75" hidden="false" customHeight="true" outlineLevel="0" collapsed="false">
      <c r="B449" s="103"/>
      <c r="F449" s="103"/>
    </row>
    <row r="450" customFormat="false" ht="15.75" hidden="false" customHeight="true" outlineLevel="0" collapsed="false">
      <c r="B450" s="103"/>
      <c r="F450" s="103"/>
    </row>
    <row r="451" customFormat="false" ht="15.75" hidden="false" customHeight="true" outlineLevel="0" collapsed="false">
      <c r="B451" s="103"/>
      <c r="F451" s="103"/>
    </row>
    <row r="452" customFormat="false" ht="15.75" hidden="false" customHeight="true" outlineLevel="0" collapsed="false">
      <c r="B452" s="103"/>
      <c r="F452" s="103"/>
    </row>
    <row r="453" customFormat="false" ht="15.75" hidden="false" customHeight="true" outlineLevel="0" collapsed="false">
      <c r="B453" s="103"/>
      <c r="F453" s="103"/>
    </row>
    <row r="454" customFormat="false" ht="15.75" hidden="false" customHeight="true" outlineLevel="0" collapsed="false">
      <c r="B454" s="103"/>
      <c r="F454" s="103"/>
    </row>
    <row r="455" customFormat="false" ht="15.75" hidden="false" customHeight="true" outlineLevel="0" collapsed="false">
      <c r="B455" s="103"/>
      <c r="F455" s="103"/>
    </row>
    <row r="456" customFormat="false" ht="15.75" hidden="false" customHeight="true" outlineLevel="0" collapsed="false">
      <c r="B456" s="103"/>
      <c r="F456" s="103"/>
    </row>
    <row r="457" customFormat="false" ht="15.75" hidden="false" customHeight="true" outlineLevel="0" collapsed="false">
      <c r="B457" s="103"/>
      <c r="F457" s="103"/>
    </row>
    <row r="458" customFormat="false" ht="15.75" hidden="false" customHeight="true" outlineLevel="0" collapsed="false">
      <c r="B458" s="103"/>
      <c r="F458" s="103"/>
    </row>
    <row r="459" customFormat="false" ht="15.75" hidden="false" customHeight="true" outlineLevel="0" collapsed="false">
      <c r="B459" s="103"/>
      <c r="F459" s="103"/>
    </row>
    <row r="460" customFormat="false" ht="15.75" hidden="false" customHeight="true" outlineLevel="0" collapsed="false">
      <c r="B460" s="103"/>
      <c r="F460" s="103"/>
    </row>
    <row r="461" customFormat="false" ht="15.75" hidden="false" customHeight="true" outlineLevel="0" collapsed="false">
      <c r="B461" s="103"/>
      <c r="F461" s="103"/>
    </row>
    <row r="462" customFormat="false" ht="15.75" hidden="false" customHeight="true" outlineLevel="0" collapsed="false">
      <c r="B462" s="103"/>
      <c r="F462" s="103"/>
    </row>
    <row r="463" customFormat="false" ht="15.75" hidden="false" customHeight="true" outlineLevel="0" collapsed="false">
      <c r="B463" s="103"/>
      <c r="F463" s="103"/>
    </row>
    <row r="464" customFormat="false" ht="15.75" hidden="false" customHeight="true" outlineLevel="0" collapsed="false">
      <c r="B464" s="103"/>
      <c r="F464" s="103"/>
    </row>
    <row r="465" customFormat="false" ht="15.75" hidden="false" customHeight="true" outlineLevel="0" collapsed="false">
      <c r="B465" s="103"/>
      <c r="F465" s="103"/>
    </row>
    <row r="466" customFormat="false" ht="15.75" hidden="false" customHeight="true" outlineLevel="0" collapsed="false">
      <c r="B466" s="103"/>
      <c r="F466" s="103"/>
    </row>
    <row r="467" customFormat="false" ht="15.75" hidden="false" customHeight="true" outlineLevel="0" collapsed="false">
      <c r="B467" s="103"/>
      <c r="F467" s="103"/>
    </row>
    <row r="468" customFormat="false" ht="15.75" hidden="false" customHeight="true" outlineLevel="0" collapsed="false">
      <c r="B468" s="103"/>
      <c r="F468" s="103"/>
    </row>
    <row r="469" customFormat="false" ht="15.75" hidden="false" customHeight="true" outlineLevel="0" collapsed="false">
      <c r="B469" s="103"/>
      <c r="F469" s="103"/>
    </row>
    <row r="470" customFormat="false" ht="15.75" hidden="false" customHeight="true" outlineLevel="0" collapsed="false">
      <c r="B470" s="103"/>
      <c r="F470" s="103"/>
    </row>
    <row r="471" customFormat="false" ht="15.75" hidden="false" customHeight="true" outlineLevel="0" collapsed="false">
      <c r="B471" s="103"/>
      <c r="F471" s="103"/>
    </row>
    <row r="472" customFormat="false" ht="15.75" hidden="false" customHeight="true" outlineLevel="0" collapsed="false">
      <c r="B472" s="103"/>
      <c r="F472" s="103"/>
    </row>
    <row r="473" customFormat="false" ht="15.75" hidden="false" customHeight="true" outlineLevel="0" collapsed="false">
      <c r="B473" s="103"/>
      <c r="F473" s="103"/>
    </row>
    <row r="474" customFormat="false" ht="15.75" hidden="false" customHeight="true" outlineLevel="0" collapsed="false">
      <c r="B474" s="103"/>
      <c r="F474" s="103"/>
    </row>
    <row r="475" customFormat="false" ht="15.75" hidden="false" customHeight="true" outlineLevel="0" collapsed="false">
      <c r="B475" s="103"/>
      <c r="F475" s="103"/>
    </row>
    <row r="476" customFormat="false" ht="15.75" hidden="false" customHeight="true" outlineLevel="0" collapsed="false">
      <c r="B476" s="103"/>
      <c r="F476" s="103"/>
    </row>
    <row r="477" customFormat="false" ht="15.75" hidden="false" customHeight="true" outlineLevel="0" collapsed="false">
      <c r="B477" s="103"/>
      <c r="F477" s="103"/>
    </row>
    <row r="478" customFormat="false" ht="15.75" hidden="false" customHeight="true" outlineLevel="0" collapsed="false">
      <c r="B478" s="103"/>
      <c r="F478" s="103"/>
    </row>
    <row r="479" customFormat="false" ht="15.75" hidden="false" customHeight="true" outlineLevel="0" collapsed="false">
      <c r="B479" s="103"/>
      <c r="F479" s="103"/>
    </row>
    <row r="480" customFormat="false" ht="15.75" hidden="false" customHeight="true" outlineLevel="0" collapsed="false">
      <c r="B480" s="103"/>
      <c r="F480" s="103"/>
    </row>
    <row r="481" customFormat="false" ht="15.75" hidden="false" customHeight="true" outlineLevel="0" collapsed="false">
      <c r="B481" s="103"/>
      <c r="F481" s="103"/>
    </row>
    <row r="482" customFormat="false" ht="15.75" hidden="false" customHeight="true" outlineLevel="0" collapsed="false">
      <c r="B482" s="103"/>
      <c r="F482" s="103"/>
    </row>
    <row r="483" customFormat="false" ht="15.75" hidden="false" customHeight="true" outlineLevel="0" collapsed="false">
      <c r="B483" s="103"/>
      <c r="F483" s="103"/>
    </row>
    <row r="484" customFormat="false" ht="15.75" hidden="false" customHeight="true" outlineLevel="0" collapsed="false">
      <c r="B484" s="103"/>
      <c r="F484" s="103"/>
    </row>
    <row r="485" customFormat="false" ht="15.75" hidden="false" customHeight="true" outlineLevel="0" collapsed="false">
      <c r="B485" s="103"/>
      <c r="F485" s="103"/>
    </row>
    <row r="486" customFormat="false" ht="15.75" hidden="false" customHeight="true" outlineLevel="0" collapsed="false">
      <c r="B486" s="103"/>
      <c r="F486" s="103"/>
    </row>
    <row r="487" customFormat="false" ht="15.75" hidden="false" customHeight="true" outlineLevel="0" collapsed="false">
      <c r="B487" s="103"/>
      <c r="F487" s="103"/>
    </row>
    <row r="488" customFormat="false" ht="15.75" hidden="false" customHeight="true" outlineLevel="0" collapsed="false">
      <c r="B488" s="103"/>
      <c r="F488" s="103"/>
    </row>
    <row r="489" customFormat="false" ht="15.75" hidden="false" customHeight="true" outlineLevel="0" collapsed="false">
      <c r="B489" s="103"/>
      <c r="F489" s="103"/>
    </row>
    <row r="490" customFormat="false" ht="15.75" hidden="false" customHeight="true" outlineLevel="0" collapsed="false">
      <c r="B490" s="103"/>
      <c r="F490" s="103"/>
    </row>
    <row r="491" customFormat="false" ht="15.75" hidden="false" customHeight="true" outlineLevel="0" collapsed="false">
      <c r="B491" s="103"/>
      <c r="F491" s="103"/>
    </row>
    <row r="492" customFormat="false" ht="15.75" hidden="false" customHeight="true" outlineLevel="0" collapsed="false">
      <c r="B492" s="103"/>
      <c r="F492" s="103"/>
    </row>
    <row r="493" customFormat="false" ht="15.75" hidden="false" customHeight="true" outlineLevel="0" collapsed="false">
      <c r="B493" s="103"/>
      <c r="F493" s="103"/>
    </row>
    <row r="494" customFormat="false" ht="15.75" hidden="false" customHeight="true" outlineLevel="0" collapsed="false">
      <c r="B494" s="103"/>
      <c r="F494" s="103"/>
    </row>
    <row r="495" customFormat="false" ht="15.75" hidden="false" customHeight="true" outlineLevel="0" collapsed="false">
      <c r="B495" s="103"/>
      <c r="F495" s="103"/>
    </row>
    <row r="496" customFormat="false" ht="15.75" hidden="false" customHeight="true" outlineLevel="0" collapsed="false">
      <c r="B496" s="103"/>
      <c r="F496" s="103"/>
    </row>
    <row r="497" customFormat="false" ht="15.75" hidden="false" customHeight="true" outlineLevel="0" collapsed="false">
      <c r="B497" s="103"/>
      <c r="F497" s="103"/>
    </row>
    <row r="498" customFormat="false" ht="15.75" hidden="false" customHeight="true" outlineLevel="0" collapsed="false">
      <c r="B498" s="103"/>
      <c r="F498" s="103"/>
    </row>
    <row r="499" customFormat="false" ht="15.75" hidden="false" customHeight="true" outlineLevel="0" collapsed="false">
      <c r="B499" s="103"/>
      <c r="F499" s="103"/>
    </row>
    <row r="500" customFormat="false" ht="15.75" hidden="false" customHeight="true" outlineLevel="0" collapsed="false">
      <c r="B500" s="103"/>
      <c r="F500" s="103"/>
    </row>
    <row r="501" customFormat="false" ht="15.75" hidden="false" customHeight="true" outlineLevel="0" collapsed="false">
      <c r="B501" s="103"/>
      <c r="F501" s="103"/>
    </row>
    <row r="502" customFormat="false" ht="15.75" hidden="false" customHeight="true" outlineLevel="0" collapsed="false">
      <c r="B502" s="103"/>
      <c r="F502" s="103"/>
    </row>
    <row r="503" customFormat="false" ht="15.75" hidden="false" customHeight="true" outlineLevel="0" collapsed="false">
      <c r="B503" s="103"/>
      <c r="F503" s="103"/>
    </row>
    <row r="504" customFormat="false" ht="15.75" hidden="false" customHeight="true" outlineLevel="0" collapsed="false">
      <c r="B504" s="103"/>
      <c r="F504" s="103"/>
    </row>
    <row r="505" customFormat="false" ht="15.75" hidden="false" customHeight="true" outlineLevel="0" collapsed="false">
      <c r="B505" s="103"/>
      <c r="F505" s="103"/>
    </row>
    <row r="506" customFormat="false" ht="15.75" hidden="false" customHeight="true" outlineLevel="0" collapsed="false">
      <c r="B506" s="103"/>
      <c r="F506" s="103"/>
    </row>
    <row r="507" customFormat="false" ht="15.75" hidden="false" customHeight="true" outlineLevel="0" collapsed="false">
      <c r="B507" s="103"/>
      <c r="F507" s="103"/>
    </row>
    <row r="508" customFormat="false" ht="15.75" hidden="false" customHeight="true" outlineLevel="0" collapsed="false">
      <c r="B508" s="103"/>
      <c r="F508" s="103"/>
    </row>
    <row r="509" customFormat="false" ht="15.75" hidden="false" customHeight="true" outlineLevel="0" collapsed="false">
      <c r="B509" s="103"/>
      <c r="F509" s="103"/>
    </row>
    <row r="510" customFormat="false" ht="15.75" hidden="false" customHeight="true" outlineLevel="0" collapsed="false">
      <c r="B510" s="103"/>
      <c r="F510" s="103"/>
    </row>
    <row r="511" customFormat="false" ht="15.75" hidden="false" customHeight="true" outlineLevel="0" collapsed="false">
      <c r="B511" s="103"/>
      <c r="F511" s="103"/>
    </row>
    <row r="512" customFormat="false" ht="15.75" hidden="false" customHeight="true" outlineLevel="0" collapsed="false">
      <c r="B512" s="103"/>
      <c r="F512" s="103"/>
    </row>
    <row r="513" customFormat="false" ht="15.75" hidden="false" customHeight="true" outlineLevel="0" collapsed="false">
      <c r="B513" s="103"/>
      <c r="F513" s="103"/>
    </row>
    <row r="514" customFormat="false" ht="15.75" hidden="false" customHeight="true" outlineLevel="0" collapsed="false">
      <c r="B514" s="103"/>
      <c r="F514" s="103"/>
    </row>
    <row r="515" customFormat="false" ht="15.75" hidden="false" customHeight="true" outlineLevel="0" collapsed="false">
      <c r="B515" s="103"/>
      <c r="F515" s="103"/>
    </row>
    <row r="516" customFormat="false" ht="15.75" hidden="false" customHeight="true" outlineLevel="0" collapsed="false">
      <c r="B516" s="103"/>
      <c r="F516" s="103"/>
    </row>
    <row r="517" customFormat="false" ht="15.75" hidden="false" customHeight="true" outlineLevel="0" collapsed="false">
      <c r="B517" s="103"/>
      <c r="F517" s="103"/>
    </row>
    <row r="518" customFormat="false" ht="15.75" hidden="false" customHeight="true" outlineLevel="0" collapsed="false">
      <c r="B518" s="103"/>
      <c r="F518" s="103"/>
    </row>
    <row r="519" customFormat="false" ht="15.75" hidden="false" customHeight="true" outlineLevel="0" collapsed="false">
      <c r="B519" s="103"/>
      <c r="F519" s="103"/>
    </row>
    <row r="520" customFormat="false" ht="15.75" hidden="false" customHeight="true" outlineLevel="0" collapsed="false">
      <c r="B520" s="103"/>
      <c r="F520" s="103"/>
    </row>
    <row r="521" customFormat="false" ht="15.75" hidden="false" customHeight="true" outlineLevel="0" collapsed="false">
      <c r="B521" s="103"/>
      <c r="F521" s="103"/>
    </row>
    <row r="522" customFormat="false" ht="15.75" hidden="false" customHeight="true" outlineLevel="0" collapsed="false">
      <c r="B522" s="103"/>
      <c r="F522" s="103"/>
    </row>
    <row r="523" customFormat="false" ht="15.75" hidden="false" customHeight="true" outlineLevel="0" collapsed="false">
      <c r="B523" s="103"/>
      <c r="F523" s="103"/>
    </row>
    <row r="524" customFormat="false" ht="15.75" hidden="false" customHeight="true" outlineLevel="0" collapsed="false">
      <c r="B524" s="103"/>
      <c r="F524" s="103"/>
    </row>
    <row r="525" customFormat="false" ht="15.75" hidden="false" customHeight="true" outlineLevel="0" collapsed="false">
      <c r="B525" s="103"/>
      <c r="F525" s="103"/>
    </row>
    <row r="526" customFormat="false" ht="15.75" hidden="false" customHeight="true" outlineLevel="0" collapsed="false">
      <c r="B526" s="103"/>
      <c r="F526" s="103"/>
    </row>
    <row r="527" customFormat="false" ht="15.75" hidden="false" customHeight="true" outlineLevel="0" collapsed="false">
      <c r="B527" s="103"/>
      <c r="F527" s="103"/>
    </row>
    <row r="528" customFormat="false" ht="15.75" hidden="false" customHeight="true" outlineLevel="0" collapsed="false">
      <c r="B528" s="103"/>
      <c r="F528" s="103"/>
    </row>
    <row r="529" customFormat="false" ht="15.75" hidden="false" customHeight="true" outlineLevel="0" collapsed="false">
      <c r="B529" s="103"/>
      <c r="F529" s="103"/>
    </row>
    <row r="530" customFormat="false" ht="15.75" hidden="false" customHeight="true" outlineLevel="0" collapsed="false">
      <c r="B530" s="103"/>
      <c r="F530" s="103"/>
    </row>
    <row r="531" customFormat="false" ht="15.75" hidden="false" customHeight="true" outlineLevel="0" collapsed="false">
      <c r="B531" s="103"/>
      <c r="F531" s="103"/>
    </row>
    <row r="532" customFormat="false" ht="15.75" hidden="false" customHeight="true" outlineLevel="0" collapsed="false">
      <c r="B532" s="103"/>
      <c r="F532" s="103"/>
    </row>
    <row r="533" customFormat="false" ht="15.75" hidden="false" customHeight="true" outlineLevel="0" collapsed="false">
      <c r="B533" s="103"/>
      <c r="F533" s="103"/>
    </row>
    <row r="534" customFormat="false" ht="15.75" hidden="false" customHeight="true" outlineLevel="0" collapsed="false">
      <c r="B534" s="103"/>
      <c r="F534" s="103"/>
    </row>
    <row r="535" customFormat="false" ht="15.75" hidden="false" customHeight="true" outlineLevel="0" collapsed="false">
      <c r="B535" s="103"/>
      <c r="F535" s="103"/>
    </row>
    <row r="536" customFormat="false" ht="15.75" hidden="false" customHeight="true" outlineLevel="0" collapsed="false">
      <c r="B536" s="103"/>
      <c r="F536" s="103"/>
    </row>
    <row r="537" customFormat="false" ht="15.75" hidden="false" customHeight="true" outlineLevel="0" collapsed="false">
      <c r="B537" s="103"/>
      <c r="F537" s="103"/>
    </row>
    <row r="538" customFormat="false" ht="15.75" hidden="false" customHeight="true" outlineLevel="0" collapsed="false">
      <c r="B538" s="103"/>
      <c r="F538" s="103"/>
    </row>
    <row r="539" customFormat="false" ht="15.75" hidden="false" customHeight="true" outlineLevel="0" collapsed="false">
      <c r="B539" s="103"/>
      <c r="F539" s="103"/>
    </row>
    <row r="540" customFormat="false" ht="15.75" hidden="false" customHeight="true" outlineLevel="0" collapsed="false">
      <c r="B540" s="103"/>
      <c r="F540" s="103"/>
    </row>
    <row r="541" customFormat="false" ht="15.75" hidden="false" customHeight="true" outlineLevel="0" collapsed="false">
      <c r="B541" s="103"/>
      <c r="F541" s="103"/>
    </row>
    <row r="542" customFormat="false" ht="15.75" hidden="false" customHeight="true" outlineLevel="0" collapsed="false">
      <c r="B542" s="103"/>
      <c r="F542" s="103"/>
    </row>
    <row r="543" customFormat="false" ht="15.75" hidden="false" customHeight="true" outlineLevel="0" collapsed="false">
      <c r="B543" s="103"/>
      <c r="F543" s="103"/>
    </row>
    <row r="544" customFormat="false" ht="15.75" hidden="false" customHeight="true" outlineLevel="0" collapsed="false">
      <c r="B544" s="103"/>
      <c r="F544" s="103"/>
    </row>
    <row r="545" customFormat="false" ht="15.75" hidden="false" customHeight="true" outlineLevel="0" collapsed="false">
      <c r="B545" s="103"/>
      <c r="F545" s="103"/>
    </row>
    <row r="546" customFormat="false" ht="15.75" hidden="false" customHeight="true" outlineLevel="0" collapsed="false">
      <c r="B546" s="103"/>
      <c r="F546" s="103"/>
    </row>
    <row r="547" customFormat="false" ht="15.75" hidden="false" customHeight="true" outlineLevel="0" collapsed="false">
      <c r="B547" s="103"/>
      <c r="F547" s="103"/>
    </row>
    <row r="548" customFormat="false" ht="15.75" hidden="false" customHeight="true" outlineLevel="0" collapsed="false">
      <c r="B548" s="103"/>
      <c r="F548" s="103"/>
    </row>
    <row r="549" customFormat="false" ht="15.75" hidden="false" customHeight="true" outlineLevel="0" collapsed="false">
      <c r="B549" s="103"/>
      <c r="F549" s="103"/>
    </row>
    <row r="550" customFormat="false" ht="15.75" hidden="false" customHeight="true" outlineLevel="0" collapsed="false">
      <c r="B550" s="103"/>
      <c r="F550" s="103"/>
    </row>
    <row r="551" customFormat="false" ht="15.75" hidden="false" customHeight="true" outlineLevel="0" collapsed="false">
      <c r="B551" s="103"/>
      <c r="F551" s="103"/>
    </row>
    <row r="552" customFormat="false" ht="15.75" hidden="false" customHeight="true" outlineLevel="0" collapsed="false">
      <c r="B552" s="103"/>
      <c r="F552" s="103"/>
    </row>
    <row r="553" customFormat="false" ht="15.75" hidden="false" customHeight="true" outlineLevel="0" collapsed="false">
      <c r="B553" s="103"/>
      <c r="F553" s="103"/>
    </row>
    <row r="554" customFormat="false" ht="15.75" hidden="false" customHeight="true" outlineLevel="0" collapsed="false">
      <c r="B554" s="103"/>
      <c r="F554" s="103"/>
    </row>
    <row r="555" customFormat="false" ht="15.75" hidden="false" customHeight="true" outlineLevel="0" collapsed="false">
      <c r="B555" s="103"/>
      <c r="F555" s="103"/>
    </row>
    <row r="556" customFormat="false" ht="15.75" hidden="false" customHeight="true" outlineLevel="0" collapsed="false">
      <c r="B556" s="103"/>
      <c r="F556" s="103"/>
    </row>
    <row r="557" customFormat="false" ht="15.75" hidden="false" customHeight="true" outlineLevel="0" collapsed="false">
      <c r="B557" s="103"/>
      <c r="F557" s="103"/>
    </row>
    <row r="558" customFormat="false" ht="15.75" hidden="false" customHeight="true" outlineLevel="0" collapsed="false">
      <c r="B558" s="103"/>
      <c r="F558" s="103"/>
    </row>
    <row r="559" customFormat="false" ht="15.75" hidden="false" customHeight="true" outlineLevel="0" collapsed="false">
      <c r="B559" s="103"/>
      <c r="F559" s="103"/>
    </row>
    <row r="560" customFormat="false" ht="15.75" hidden="false" customHeight="true" outlineLevel="0" collapsed="false">
      <c r="B560" s="103"/>
      <c r="F560" s="103"/>
    </row>
    <row r="561" customFormat="false" ht="15.75" hidden="false" customHeight="true" outlineLevel="0" collapsed="false">
      <c r="B561" s="103"/>
      <c r="F561" s="103"/>
    </row>
    <row r="562" customFormat="false" ht="15.75" hidden="false" customHeight="true" outlineLevel="0" collapsed="false">
      <c r="B562" s="103"/>
      <c r="F562" s="103"/>
    </row>
    <row r="563" customFormat="false" ht="15.75" hidden="false" customHeight="true" outlineLevel="0" collapsed="false">
      <c r="B563" s="103"/>
      <c r="F563" s="103"/>
    </row>
    <row r="564" customFormat="false" ht="15.75" hidden="false" customHeight="true" outlineLevel="0" collapsed="false">
      <c r="B564" s="103"/>
      <c r="F564" s="103"/>
    </row>
    <row r="565" customFormat="false" ht="15.75" hidden="false" customHeight="true" outlineLevel="0" collapsed="false">
      <c r="B565" s="103"/>
      <c r="F565" s="103"/>
    </row>
    <row r="566" customFormat="false" ht="15.75" hidden="false" customHeight="true" outlineLevel="0" collapsed="false">
      <c r="B566" s="103"/>
      <c r="F566" s="103"/>
    </row>
    <row r="567" customFormat="false" ht="15.75" hidden="false" customHeight="true" outlineLevel="0" collapsed="false">
      <c r="B567" s="103"/>
      <c r="F567" s="103"/>
    </row>
    <row r="568" customFormat="false" ht="15.75" hidden="false" customHeight="true" outlineLevel="0" collapsed="false">
      <c r="B568" s="103"/>
      <c r="F568" s="103"/>
    </row>
    <row r="569" customFormat="false" ht="15.75" hidden="false" customHeight="true" outlineLevel="0" collapsed="false">
      <c r="B569" s="103"/>
      <c r="F569" s="103"/>
    </row>
    <row r="570" customFormat="false" ht="15.75" hidden="false" customHeight="true" outlineLevel="0" collapsed="false">
      <c r="B570" s="103"/>
      <c r="F570" s="103"/>
    </row>
    <row r="571" customFormat="false" ht="15.75" hidden="false" customHeight="true" outlineLevel="0" collapsed="false">
      <c r="B571" s="103"/>
      <c r="F571" s="103"/>
    </row>
    <row r="572" customFormat="false" ht="15.75" hidden="false" customHeight="true" outlineLevel="0" collapsed="false">
      <c r="B572" s="103"/>
      <c r="F572" s="103"/>
    </row>
    <row r="573" customFormat="false" ht="15.75" hidden="false" customHeight="true" outlineLevel="0" collapsed="false">
      <c r="B573" s="103"/>
      <c r="F573" s="103"/>
    </row>
    <row r="574" customFormat="false" ht="15.75" hidden="false" customHeight="true" outlineLevel="0" collapsed="false">
      <c r="B574" s="103"/>
      <c r="F574" s="103"/>
    </row>
    <row r="575" customFormat="false" ht="15.75" hidden="false" customHeight="true" outlineLevel="0" collapsed="false">
      <c r="B575" s="103"/>
      <c r="F575" s="103"/>
    </row>
    <row r="576" customFormat="false" ht="15.75" hidden="false" customHeight="true" outlineLevel="0" collapsed="false">
      <c r="B576" s="103"/>
      <c r="F576" s="103"/>
    </row>
    <row r="577" customFormat="false" ht="15.75" hidden="false" customHeight="true" outlineLevel="0" collapsed="false">
      <c r="B577" s="103"/>
      <c r="F577" s="103"/>
    </row>
    <row r="578" customFormat="false" ht="15.75" hidden="false" customHeight="true" outlineLevel="0" collapsed="false">
      <c r="B578" s="103"/>
      <c r="F578" s="103"/>
    </row>
    <row r="579" customFormat="false" ht="15.75" hidden="false" customHeight="true" outlineLevel="0" collapsed="false">
      <c r="B579" s="103"/>
      <c r="F579" s="103"/>
    </row>
    <row r="580" customFormat="false" ht="15.75" hidden="false" customHeight="true" outlineLevel="0" collapsed="false">
      <c r="B580" s="103"/>
      <c r="F580" s="103"/>
    </row>
    <row r="581" customFormat="false" ht="15.75" hidden="false" customHeight="true" outlineLevel="0" collapsed="false">
      <c r="B581" s="103"/>
      <c r="F581" s="103"/>
    </row>
    <row r="582" customFormat="false" ht="15.75" hidden="false" customHeight="true" outlineLevel="0" collapsed="false">
      <c r="B582" s="103"/>
      <c r="F582" s="103"/>
    </row>
    <row r="583" customFormat="false" ht="15.75" hidden="false" customHeight="true" outlineLevel="0" collapsed="false">
      <c r="B583" s="103"/>
      <c r="F583" s="103"/>
    </row>
    <row r="584" customFormat="false" ht="15.75" hidden="false" customHeight="true" outlineLevel="0" collapsed="false">
      <c r="B584" s="103"/>
      <c r="F584" s="103"/>
    </row>
    <row r="585" customFormat="false" ht="15.75" hidden="false" customHeight="true" outlineLevel="0" collapsed="false">
      <c r="B585" s="103"/>
      <c r="F585" s="103"/>
    </row>
    <row r="586" customFormat="false" ht="15.75" hidden="false" customHeight="true" outlineLevel="0" collapsed="false">
      <c r="B586" s="103"/>
      <c r="F586" s="103"/>
    </row>
    <row r="587" customFormat="false" ht="15.75" hidden="false" customHeight="true" outlineLevel="0" collapsed="false">
      <c r="B587" s="103"/>
      <c r="F587" s="103"/>
    </row>
    <row r="588" customFormat="false" ht="15.75" hidden="false" customHeight="true" outlineLevel="0" collapsed="false">
      <c r="B588" s="103"/>
      <c r="F588" s="103"/>
    </row>
    <row r="589" customFormat="false" ht="15.75" hidden="false" customHeight="true" outlineLevel="0" collapsed="false">
      <c r="B589" s="103"/>
      <c r="F589" s="103"/>
    </row>
    <row r="590" customFormat="false" ht="15.75" hidden="false" customHeight="true" outlineLevel="0" collapsed="false">
      <c r="B590" s="103"/>
      <c r="F590" s="103"/>
    </row>
    <row r="591" customFormat="false" ht="15.75" hidden="false" customHeight="true" outlineLevel="0" collapsed="false">
      <c r="B591" s="103"/>
      <c r="F591" s="103"/>
    </row>
    <row r="592" customFormat="false" ht="15.75" hidden="false" customHeight="true" outlineLevel="0" collapsed="false">
      <c r="B592" s="103"/>
      <c r="F592" s="103"/>
    </row>
    <row r="593" customFormat="false" ht="15.75" hidden="false" customHeight="true" outlineLevel="0" collapsed="false">
      <c r="B593" s="103"/>
      <c r="F593" s="103"/>
    </row>
    <row r="594" customFormat="false" ht="15.75" hidden="false" customHeight="true" outlineLevel="0" collapsed="false">
      <c r="B594" s="103"/>
      <c r="F594" s="103"/>
    </row>
    <row r="595" customFormat="false" ht="15.75" hidden="false" customHeight="true" outlineLevel="0" collapsed="false">
      <c r="B595" s="103"/>
      <c r="F595" s="103"/>
    </row>
    <row r="596" customFormat="false" ht="15.75" hidden="false" customHeight="true" outlineLevel="0" collapsed="false">
      <c r="B596" s="103"/>
      <c r="F596" s="103"/>
    </row>
    <row r="597" customFormat="false" ht="15.75" hidden="false" customHeight="true" outlineLevel="0" collapsed="false">
      <c r="B597" s="103"/>
      <c r="F597" s="103"/>
    </row>
    <row r="598" customFormat="false" ht="15.75" hidden="false" customHeight="true" outlineLevel="0" collapsed="false">
      <c r="B598" s="103"/>
      <c r="F598" s="103"/>
    </row>
    <row r="599" customFormat="false" ht="15.75" hidden="false" customHeight="true" outlineLevel="0" collapsed="false">
      <c r="B599" s="103"/>
      <c r="F599" s="103"/>
    </row>
    <row r="600" customFormat="false" ht="15.75" hidden="false" customHeight="true" outlineLevel="0" collapsed="false">
      <c r="B600" s="103"/>
      <c r="F600" s="103"/>
    </row>
    <row r="601" customFormat="false" ht="15.75" hidden="false" customHeight="true" outlineLevel="0" collapsed="false">
      <c r="B601" s="103"/>
      <c r="F601" s="103"/>
    </row>
    <row r="602" customFormat="false" ht="15.75" hidden="false" customHeight="true" outlineLevel="0" collapsed="false">
      <c r="B602" s="103"/>
      <c r="F602" s="103"/>
    </row>
    <row r="603" customFormat="false" ht="15.75" hidden="false" customHeight="true" outlineLevel="0" collapsed="false">
      <c r="B603" s="103"/>
      <c r="F603" s="103"/>
    </row>
    <row r="604" customFormat="false" ht="15.75" hidden="false" customHeight="true" outlineLevel="0" collapsed="false">
      <c r="B604" s="103"/>
      <c r="F604" s="103"/>
    </row>
    <row r="605" customFormat="false" ht="15.75" hidden="false" customHeight="true" outlineLevel="0" collapsed="false">
      <c r="B605" s="103"/>
      <c r="F605" s="103"/>
    </row>
    <row r="606" customFormat="false" ht="15.75" hidden="false" customHeight="true" outlineLevel="0" collapsed="false">
      <c r="B606" s="103"/>
      <c r="F606" s="103"/>
    </row>
    <row r="607" customFormat="false" ht="15.75" hidden="false" customHeight="true" outlineLevel="0" collapsed="false">
      <c r="B607" s="103"/>
      <c r="F607" s="103"/>
    </row>
    <row r="608" customFormat="false" ht="15.75" hidden="false" customHeight="true" outlineLevel="0" collapsed="false">
      <c r="B608" s="103"/>
      <c r="F608" s="103"/>
    </row>
    <row r="609" customFormat="false" ht="15.75" hidden="false" customHeight="true" outlineLevel="0" collapsed="false">
      <c r="B609" s="103"/>
      <c r="F609" s="103"/>
    </row>
    <row r="610" customFormat="false" ht="15.75" hidden="false" customHeight="true" outlineLevel="0" collapsed="false">
      <c r="B610" s="103"/>
      <c r="F610" s="103"/>
    </row>
    <row r="611" customFormat="false" ht="15.75" hidden="false" customHeight="true" outlineLevel="0" collapsed="false">
      <c r="B611" s="103"/>
      <c r="F611" s="103"/>
    </row>
    <row r="612" customFormat="false" ht="15.75" hidden="false" customHeight="true" outlineLevel="0" collapsed="false">
      <c r="B612" s="103"/>
      <c r="F612" s="103"/>
    </row>
    <row r="613" customFormat="false" ht="15.75" hidden="false" customHeight="true" outlineLevel="0" collapsed="false">
      <c r="B613" s="103"/>
      <c r="F613" s="103"/>
    </row>
    <row r="614" customFormat="false" ht="15.75" hidden="false" customHeight="true" outlineLevel="0" collapsed="false">
      <c r="B614" s="103"/>
      <c r="F614" s="103"/>
    </row>
    <row r="615" customFormat="false" ht="15.75" hidden="false" customHeight="true" outlineLevel="0" collapsed="false">
      <c r="B615" s="103"/>
      <c r="F615" s="103"/>
    </row>
    <row r="616" customFormat="false" ht="15.75" hidden="false" customHeight="true" outlineLevel="0" collapsed="false">
      <c r="B616" s="103"/>
      <c r="F616" s="103"/>
    </row>
    <row r="617" customFormat="false" ht="15.75" hidden="false" customHeight="true" outlineLevel="0" collapsed="false">
      <c r="B617" s="103"/>
      <c r="F617" s="103"/>
    </row>
    <row r="618" customFormat="false" ht="15.75" hidden="false" customHeight="true" outlineLevel="0" collapsed="false">
      <c r="B618" s="103"/>
      <c r="F618" s="103"/>
    </row>
    <row r="619" customFormat="false" ht="15.75" hidden="false" customHeight="true" outlineLevel="0" collapsed="false">
      <c r="B619" s="103"/>
      <c r="F619" s="103"/>
    </row>
    <row r="620" customFormat="false" ht="15.75" hidden="false" customHeight="true" outlineLevel="0" collapsed="false">
      <c r="B620" s="103"/>
      <c r="F620" s="103"/>
    </row>
    <row r="621" customFormat="false" ht="15.75" hidden="false" customHeight="true" outlineLevel="0" collapsed="false">
      <c r="B621" s="103"/>
      <c r="F621" s="103"/>
    </row>
    <row r="622" customFormat="false" ht="15.75" hidden="false" customHeight="true" outlineLevel="0" collapsed="false">
      <c r="B622" s="103"/>
      <c r="F622" s="103"/>
    </row>
    <row r="623" customFormat="false" ht="15.75" hidden="false" customHeight="true" outlineLevel="0" collapsed="false">
      <c r="B623" s="103"/>
      <c r="F623" s="103"/>
    </row>
    <row r="624" customFormat="false" ht="15.75" hidden="false" customHeight="true" outlineLevel="0" collapsed="false">
      <c r="B624" s="103"/>
      <c r="F624" s="103"/>
    </row>
    <row r="625" customFormat="false" ht="15.75" hidden="false" customHeight="true" outlineLevel="0" collapsed="false">
      <c r="B625" s="103"/>
      <c r="F625" s="103"/>
    </row>
    <row r="626" customFormat="false" ht="15.75" hidden="false" customHeight="true" outlineLevel="0" collapsed="false">
      <c r="B626" s="103"/>
      <c r="F626" s="103"/>
    </row>
    <row r="627" customFormat="false" ht="15.75" hidden="false" customHeight="true" outlineLevel="0" collapsed="false">
      <c r="B627" s="103"/>
      <c r="F627" s="103"/>
    </row>
    <row r="628" customFormat="false" ht="15.75" hidden="false" customHeight="true" outlineLevel="0" collapsed="false">
      <c r="B628" s="103"/>
      <c r="F628" s="103"/>
    </row>
    <row r="629" customFormat="false" ht="15.75" hidden="false" customHeight="true" outlineLevel="0" collapsed="false">
      <c r="B629" s="103"/>
      <c r="F629" s="103"/>
    </row>
    <row r="630" customFormat="false" ht="15.75" hidden="false" customHeight="true" outlineLevel="0" collapsed="false">
      <c r="B630" s="103"/>
      <c r="F630" s="103"/>
    </row>
    <row r="631" customFormat="false" ht="15.75" hidden="false" customHeight="true" outlineLevel="0" collapsed="false">
      <c r="B631" s="103"/>
      <c r="F631" s="103"/>
    </row>
    <row r="632" customFormat="false" ht="15.75" hidden="false" customHeight="true" outlineLevel="0" collapsed="false">
      <c r="B632" s="103"/>
      <c r="F632" s="103"/>
    </row>
    <row r="633" customFormat="false" ht="15.75" hidden="false" customHeight="true" outlineLevel="0" collapsed="false">
      <c r="B633" s="103"/>
      <c r="F633" s="103"/>
    </row>
    <row r="634" customFormat="false" ht="15.75" hidden="false" customHeight="true" outlineLevel="0" collapsed="false">
      <c r="B634" s="103"/>
      <c r="F634" s="103"/>
    </row>
    <row r="635" customFormat="false" ht="15.75" hidden="false" customHeight="true" outlineLevel="0" collapsed="false">
      <c r="B635" s="103"/>
      <c r="F635" s="103"/>
    </row>
    <row r="636" customFormat="false" ht="15.75" hidden="false" customHeight="true" outlineLevel="0" collapsed="false">
      <c r="B636" s="103"/>
      <c r="F636" s="103"/>
    </row>
    <row r="637" customFormat="false" ht="15.75" hidden="false" customHeight="true" outlineLevel="0" collapsed="false">
      <c r="B637" s="103"/>
      <c r="F637" s="103"/>
    </row>
    <row r="638" customFormat="false" ht="15.75" hidden="false" customHeight="true" outlineLevel="0" collapsed="false">
      <c r="B638" s="103"/>
      <c r="F638" s="103"/>
    </row>
    <row r="639" customFormat="false" ht="15.75" hidden="false" customHeight="true" outlineLevel="0" collapsed="false">
      <c r="B639" s="103"/>
      <c r="F639" s="103"/>
    </row>
    <row r="640" customFormat="false" ht="15.75" hidden="false" customHeight="true" outlineLevel="0" collapsed="false">
      <c r="B640" s="103"/>
      <c r="F640" s="103"/>
    </row>
    <row r="641" customFormat="false" ht="15.75" hidden="false" customHeight="true" outlineLevel="0" collapsed="false">
      <c r="B641" s="103"/>
      <c r="F641" s="103"/>
    </row>
    <row r="642" customFormat="false" ht="15.75" hidden="false" customHeight="true" outlineLevel="0" collapsed="false">
      <c r="B642" s="103"/>
      <c r="F642" s="103"/>
    </row>
    <row r="643" customFormat="false" ht="15.75" hidden="false" customHeight="true" outlineLevel="0" collapsed="false">
      <c r="B643" s="103"/>
      <c r="F643" s="103"/>
    </row>
    <row r="644" customFormat="false" ht="15.75" hidden="false" customHeight="true" outlineLevel="0" collapsed="false">
      <c r="B644" s="103"/>
      <c r="F644" s="103"/>
    </row>
    <row r="645" customFormat="false" ht="15.75" hidden="false" customHeight="true" outlineLevel="0" collapsed="false">
      <c r="B645" s="103"/>
      <c r="F645" s="103"/>
    </row>
    <row r="646" customFormat="false" ht="15.75" hidden="false" customHeight="true" outlineLevel="0" collapsed="false">
      <c r="B646" s="103"/>
      <c r="F646" s="103"/>
    </row>
    <row r="647" customFormat="false" ht="15.75" hidden="false" customHeight="true" outlineLevel="0" collapsed="false">
      <c r="B647" s="103"/>
      <c r="F647" s="103"/>
    </row>
    <row r="648" customFormat="false" ht="15.75" hidden="false" customHeight="true" outlineLevel="0" collapsed="false">
      <c r="B648" s="103"/>
      <c r="F648" s="103"/>
    </row>
    <row r="649" customFormat="false" ht="15.75" hidden="false" customHeight="true" outlineLevel="0" collapsed="false">
      <c r="B649" s="103"/>
      <c r="F649" s="103"/>
    </row>
    <row r="650" customFormat="false" ht="15.75" hidden="false" customHeight="true" outlineLevel="0" collapsed="false">
      <c r="B650" s="103"/>
      <c r="F650" s="103"/>
    </row>
    <row r="651" customFormat="false" ht="15.75" hidden="false" customHeight="true" outlineLevel="0" collapsed="false">
      <c r="B651" s="103"/>
      <c r="F651" s="103"/>
    </row>
    <row r="652" customFormat="false" ht="15.75" hidden="false" customHeight="true" outlineLevel="0" collapsed="false">
      <c r="B652" s="103"/>
      <c r="F652" s="103"/>
    </row>
    <row r="653" customFormat="false" ht="15.75" hidden="false" customHeight="true" outlineLevel="0" collapsed="false">
      <c r="B653" s="103"/>
      <c r="F653" s="103"/>
    </row>
    <row r="654" customFormat="false" ht="15.75" hidden="false" customHeight="true" outlineLevel="0" collapsed="false">
      <c r="B654" s="103"/>
      <c r="F654" s="103"/>
    </row>
    <row r="655" customFormat="false" ht="15.75" hidden="false" customHeight="true" outlineLevel="0" collapsed="false">
      <c r="B655" s="103"/>
      <c r="F655" s="103"/>
    </row>
    <row r="656" customFormat="false" ht="15.75" hidden="false" customHeight="true" outlineLevel="0" collapsed="false">
      <c r="B656" s="103"/>
      <c r="F656" s="103"/>
    </row>
    <row r="657" customFormat="false" ht="15.75" hidden="false" customHeight="true" outlineLevel="0" collapsed="false">
      <c r="B657" s="103"/>
      <c r="F657" s="103"/>
    </row>
    <row r="658" customFormat="false" ht="15.75" hidden="false" customHeight="true" outlineLevel="0" collapsed="false">
      <c r="B658" s="103"/>
      <c r="F658" s="103"/>
    </row>
    <row r="659" customFormat="false" ht="15.75" hidden="false" customHeight="true" outlineLevel="0" collapsed="false">
      <c r="B659" s="103"/>
      <c r="F659" s="103"/>
    </row>
    <row r="660" customFormat="false" ht="15.75" hidden="false" customHeight="true" outlineLevel="0" collapsed="false">
      <c r="B660" s="103"/>
      <c r="F660" s="103"/>
    </row>
    <row r="661" customFormat="false" ht="15.75" hidden="false" customHeight="true" outlineLevel="0" collapsed="false">
      <c r="B661" s="103"/>
      <c r="F661" s="103"/>
    </row>
    <row r="662" customFormat="false" ht="15.75" hidden="false" customHeight="true" outlineLevel="0" collapsed="false">
      <c r="B662" s="103"/>
      <c r="F662" s="103"/>
    </row>
    <row r="663" customFormat="false" ht="15.75" hidden="false" customHeight="true" outlineLevel="0" collapsed="false">
      <c r="B663" s="103"/>
      <c r="F663" s="103"/>
    </row>
    <row r="664" customFormat="false" ht="15.75" hidden="false" customHeight="true" outlineLevel="0" collapsed="false">
      <c r="B664" s="103"/>
      <c r="F664" s="103"/>
    </row>
    <row r="665" customFormat="false" ht="15.75" hidden="false" customHeight="true" outlineLevel="0" collapsed="false">
      <c r="B665" s="103"/>
      <c r="F665" s="103"/>
    </row>
    <row r="666" customFormat="false" ht="15.75" hidden="false" customHeight="true" outlineLevel="0" collapsed="false">
      <c r="B666" s="103"/>
      <c r="F666" s="103"/>
    </row>
    <row r="667" customFormat="false" ht="15.75" hidden="false" customHeight="true" outlineLevel="0" collapsed="false">
      <c r="B667" s="103"/>
      <c r="F667" s="103"/>
    </row>
    <row r="668" customFormat="false" ht="15.75" hidden="false" customHeight="true" outlineLevel="0" collapsed="false">
      <c r="B668" s="103"/>
      <c r="F668" s="103"/>
    </row>
    <row r="669" customFormat="false" ht="15.75" hidden="false" customHeight="true" outlineLevel="0" collapsed="false">
      <c r="B669" s="103"/>
      <c r="F669" s="103"/>
    </row>
    <row r="670" customFormat="false" ht="15.75" hidden="false" customHeight="true" outlineLevel="0" collapsed="false">
      <c r="B670" s="103"/>
      <c r="F670" s="103"/>
    </row>
    <row r="671" customFormat="false" ht="15.75" hidden="false" customHeight="true" outlineLevel="0" collapsed="false">
      <c r="B671" s="103"/>
      <c r="F671" s="103"/>
    </row>
    <row r="672" customFormat="false" ht="15.75" hidden="false" customHeight="true" outlineLevel="0" collapsed="false">
      <c r="B672" s="103"/>
      <c r="F672" s="103"/>
    </row>
    <row r="673" customFormat="false" ht="15.75" hidden="false" customHeight="true" outlineLevel="0" collapsed="false">
      <c r="B673" s="103"/>
      <c r="F673" s="103"/>
    </row>
    <row r="674" customFormat="false" ht="15.75" hidden="false" customHeight="true" outlineLevel="0" collapsed="false">
      <c r="B674" s="103"/>
      <c r="F674" s="103"/>
    </row>
    <row r="675" customFormat="false" ht="15.75" hidden="false" customHeight="true" outlineLevel="0" collapsed="false">
      <c r="B675" s="103"/>
      <c r="F675" s="103"/>
    </row>
    <row r="676" customFormat="false" ht="15.75" hidden="false" customHeight="true" outlineLevel="0" collapsed="false">
      <c r="B676" s="103"/>
      <c r="F676" s="103"/>
    </row>
    <row r="677" customFormat="false" ht="15.75" hidden="false" customHeight="true" outlineLevel="0" collapsed="false">
      <c r="B677" s="103"/>
      <c r="F677" s="103"/>
    </row>
    <row r="678" customFormat="false" ht="15.75" hidden="false" customHeight="true" outlineLevel="0" collapsed="false">
      <c r="B678" s="103"/>
      <c r="F678" s="103"/>
    </row>
    <row r="679" customFormat="false" ht="15.75" hidden="false" customHeight="true" outlineLevel="0" collapsed="false">
      <c r="B679" s="103"/>
      <c r="F679" s="103"/>
    </row>
    <row r="680" customFormat="false" ht="15.75" hidden="false" customHeight="true" outlineLevel="0" collapsed="false">
      <c r="B680" s="103"/>
      <c r="F680" s="103"/>
    </row>
    <row r="681" customFormat="false" ht="15.75" hidden="false" customHeight="true" outlineLevel="0" collapsed="false">
      <c r="B681" s="103"/>
      <c r="F681" s="103"/>
    </row>
    <row r="682" customFormat="false" ht="15.75" hidden="false" customHeight="true" outlineLevel="0" collapsed="false">
      <c r="B682" s="103"/>
      <c r="F682" s="103"/>
    </row>
    <row r="683" customFormat="false" ht="15.75" hidden="false" customHeight="true" outlineLevel="0" collapsed="false">
      <c r="B683" s="103"/>
      <c r="F683" s="103"/>
    </row>
    <row r="684" customFormat="false" ht="15.75" hidden="false" customHeight="true" outlineLevel="0" collapsed="false">
      <c r="B684" s="103"/>
      <c r="F684" s="103"/>
    </row>
    <row r="685" customFormat="false" ht="15.75" hidden="false" customHeight="true" outlineLevel="0" collapsed="false">
      <c r="B685" s="103"/>
      <c r="F685" s="103"/>
    </row>
    <row r="686" customFormat="false" ht="15.75" hidden="false" customHeight="true" outlineLevel="0" collapsed="false">
      <c r="B686" s="103"/>
      <c r="F686" s="103"/>
    </row>
    <row r="687" customFormat="false" ht="15.75" hidden="false" customHeight="true" outlineLevel="0" collapsed="false">
      <c r="B687" s="103"/>
      <c r="F687" s="103"/>
    </row>
    <row r="688" customFormat="false" ht="15.75" hidden="false" customHeight="true" outlineLevel="0" collapsed="false">
      <c r="B688" s="103"/>
      <c r="F688" s="103"/>
    </row>
    <row r="689" customFormat="false" ht="15.75" hidden="false" customHeight="true" outlineLevel="0" collapsed="false">
      <c r="B689" s="103"/>
      <c r="F689" s="103"/>
    </row>
    <row r="690" customFormat="false" ht="15.75" hidden="false" customHeight="true" outlineLevel="0" collapsed="false">
      <c r="B690" s="103"/>
      <c r="F690" s="103"/>
    </row>
    <row r="691" customFormat="false" ht="15.75" hidden="false" customHeight="true" outlineLevel="0" collapsed="false">
      <c r="B691" s="103"/>
      <c r="F691" s="103"/>
    </row>
    <row r="692" customFormat="false" ht="15.75" hidden="false" customHeight="true" outlineLevel="0" collapsed="false">
      <c r="B692" s="103"/>
      <c r="F692" s="103"/>
    </row>
    <row r="693" customFormat="false" ht="15.75" hidden="false" customHeight="true" outlineLevel="0" collapsed="false">
      <c r="B693" s="103"/>
      <c r="F693" s="103"/>
    </row>
    <row r="694" customFormat="false" ht="15.75" hidden="false" customHeight="true" outlineLevel="0" collapsed="false">
      <c r="B694" s="103"/>
      <c r="F694" s="103"/>
    </row>
    <row r="695" customFormat="false" ht="15.75" hidden="false" customHeight="true" outlineLevel="0" collapsed="false">
      <c r="B695" s="103"/>
      <c r="F695" s="103"/>
    </row>
    <row r="696" customFormat="false" ht="15.75" hidden="false" customHeight="true" outlineLevel="0" collapsed="false">
      <c r="B696" s="103"/>
      <c r="F696" s="103"/>
    </row>
    <row r="697" customFormat="false" ht="15.75" hidden="false" customHeight="true" outlineLevel="0" collapsed="false">
      <c r="B697" s="103"/>
      <c r="F697" s="103"/>
    </row>
    <row r="698" customFormat="false" ht="15.75" hidden="false" customHeight="true" outlineLevel="0" collapsed="false">
      <c r="B698" s="103"/>
      <c r="F698" s="103"/>
    </row>
    <row r="699" customFormat="false" ht="15.75" hidden="false" customHeight="true" outlineLevel="0" collapsed="false">
      <c r="B699" s="103"/>
      <c r="F699" s="103"/>
    </row>
    <row r="700" customFormat="false" ht="15.75" hidden="false" customHeight="true" outlineLevel="0" collapsed="false">
      <c r="B700" s="103"/>
      <c r="F700" s="103"/>
    </row>
    <row r="701" customFormat="false" ht="15.75" hidden="false" customHeight="true" outlineLevel="0" collapsed="false">
      <c r="B701" s="103"/>
      <c r="F701" s="103"/>
    </row>
    <row r="702" customFormat="false" ht="15.75" hidden="false" customHeight="true" outlineLevel="0" collapsed="false">
      <c r="B702" s="103"/>
      <c r="F702" s="103"/>
    </row>
    <row r="703" customFormat="false" ht="15.75" hidden="false" customHeight="true" outlineLevel="0" collapsed="false">
      <c r="B703" s="103"/>
      <c r="F703" s="103"/>
    </row>
    <row r="704" customFormat="false" ht="15.75" hidden="false" customHeight="true" outlineLevel="0" collapsed="false">
      <c r="B704" s="103"/>
      <c r="F704" s="103"/>
    </row>
    <row r="705" customFormat="false" ht="15.75" hidden="false" customHeight="true" outlineLevel="0" collapsed="false">
      <c r="B705" s="103"/>
      <c r="F705" s="103"/>
    </row>
    <row r="706" customFormat="false" ht="15.75" hidden="false" customHeight="true" outlineLevel="0" collapsed="false">
      <c r="B706" s="103"/>
      <c r="F706" s="103"/>
    </row>
    <row r="707" customFormat="false" ht="15.75" hidden="false" customHeight="true" outlineLevel="0" collapsed="false">
      <c r="B707" s="103"/>
      <c r="F707" s="103"/>
    </row>
    <row r="708" customFormat="false" ht="15.75" hidden="false" customHeight="true" outlineLevel="0" collapsed="false">
      <c r="B708" s="103"/>
      <c r="F708" s="103"/>
    </row>
    <row r="709" customFormat="false" ht="15.75" hidden="false" customHeight="true" outlineLevel="0" collapsed="false">
      <c r="B709" s="103"/>
      <c r="F709" s="103"/>
    </row>
    <row r="710" customFormat="false" ht="15.75" hidden="false" customHeight="true" outlineLevel="0" collapsed="false">
      <c r="B710" s="103"/>
      <c r="F710" s="103"/>
    </row>
    <row r="711" customFormat="false" ht="15.75" hidden="false" customHeight="true" outlineLevel="0" collapsed="false">
      <c r="B711" s="103"/>
      <c r="F711" s="103"/>
    </row>
    <row r="712" customFormat="false" ht="15.75" hidden="false" customHeight="true" outlineLevel="0" collapsed="false">
      <c r="B712" s="103"/>
      <c r="F712" s="103"/>
    </row>
    <row r="713" customFormat="false" ht="15.75" hidden="false" customHeight="true" outlineLevel="0" collapsed="false">
      <c r="B713" s="103"/>
      <c r="F713" s="103"/>
    </row>
    <row r="714" customFormat="false" ht="15.75" hidden="false" customHeight="true" outlineLevel="0" collapsed="false">
      <c r="B714" s="103"/>
      <c r="F714" s="103"/>
    </row>
    <row r="715" customFormat="false" ht="15.75" hidden="false" customHeight="true" outlineLevel="0" collapsed="false">
      <c r="B715" s="103"/>
      <c r="F715" s="103"/>
    </row>
    <row r="716" customFormat="false" ht="15.75" hidden="false" customHeight="true" outlineLevel="0" collapsed="false">
      <c r="B716" s="103"/>
      <c r="F716" s="103"/>
    </row>
    <row r="717" customFormat="false" ht="15.75" hidden="false" customHeight="true" outlineLevel="0" collapsed="false">
      <c r="B717" s="103"/>
      <c r="F717" s="103"/>
    </row>
    <row r="718" customFormat="false" ht="15.75" hidden="false" customHeight="true" outlineLevel="0" collapsed="false">
      <c r="B718" s="103"/>
      <c r="F718" s="103"/>
    </row>
    <row r="719" customFormat="false" ht="15.75" hidden="false" customHeight="true" outlineLevel="0" collapsed="false">
      <c r="B719" s="103"/>
      <c r="F719" s="103"/>
    </row>
    <row r="720" customFormat="false" ht="15.75" hidden="false" customHeight="true" outlineLevel="0" collapsed="false">
      <c r="B720" s="103"/>
      <c r="F720" s="103"/>
    </row>
    <row r="721" customFormat="false" ht="15.75" hidden="false" customHeight="true" outlineLevel="0" collapsed="false">
      <c r="B721" s="103"/>
      <c r="F721" s="103"/>
    </row>
    <row r="722" customFormat="false" ht="15.75" hidden="false" customHeight="true" outlineLevel="0" collapsed="false">
      <c r="B722" s="103"/>
      <c r="F722" s="103"/>
    </row>
    <row r="723" customFormat="false" ht="15.75" hidden="false" customHeight="true" outlineLevel="0" collapsed="false">
      <c r="B723" s="103"/>
      <c r="F723" s="103"/>
    </row>
    <row r="724" customFormat="false" ht="15.75" hidden="false" customHeight="true" outlineLevel="0" collapsed="false">
      <c r="B724" s="103"/>
      <c r="F724" s="103"/>
    </row>
    <row r="725" customFormat="false" ht="15.75" hidden="false" customHeight="true" outlineLevel="0" collapsed="false">
      <c r="B725" s="103"/>
      <c r="F725" s="103"/>
    </row>
    <row r="726" customFormat="false" ht="15.75" hidden="false" customHeight="true" outlineLevel="0" collapsed="false">
      <c r="B726" s="103"/>
      <c r="F726" s="103"/>
    </row>
    <row r="727" customFormat="false" ht="15.75" hidden="false" customHeight="true" outlineLevel="0" collapsed="false">
      <c r="B727" s="103"/>
      <c r="F727" s="103"/>
    </row>
    <row r="728" customFormat="false" ht="15.75" hidden="false" customHeight="true" outlineLevel="0" collapsed="false">
      <c r="B728" s="103"/>
      <c r="F728" s="103"/>
    </row>
    <row r="729" customFormat="false" ht="15.75" hidden="false" customHeight="true" outlineLevel="0" collapsed="false">
      <c r="B729" s="103"/>
      <c r="F729" s="103"/>
    </row>
    <row r="730" customFormat="false" ht="15.75" hidden="false" customHeight="true" outlineLevel="0" collapsed="false">
      <c r="B730" s="103"/>
      <c r="F730" s="103"/>
    </row>
    <row r="731" customFormat="false" ht="15.75" hidden="false" customHeight="true" outlineLevel="0" collapsed="false">
      <c r="B731" s="103"/>
      <c r="F731" s="103"/>
    </row>
    <row r="732" customFormat="false" ht="15.75" hidden="false" customHeight="true" outlineLevel="0" collapsed="false">
      <c r="B732" s="103"/>
      <c r="F732" s="103"/>
    </row>
    <row r="733" customFormat="false" ht="15.75" hidden="false" customHeight="true" outlineLevel="0" collapsed="false">
      <c r="B733" s="103"/>
      <c r="F733" s="103"/>
    </row>
    <row r="734" customFormat="false" ht="15.75" hidden="false" customHeight="true" outlineLevel="0" collapsed="false">
      <c r="B734" s="103"/>
      <c r="F734" s="103"/>
    </row>
    <row r="735" customFormat="false" ht="15.75" hidden="false" customHeight="true" outlineLevel="0" collapsed="false">
      <c r="B735" s="103"/>
      <c r="F735" s="103"/>
    </row>
    <row r="736" customFormat="false" ht="15.75" hidden="false" customHeight="true" outlineLevel="0" collapsed="false">
      <c r="B736" s="103"/>
      <c r="F736" s="103"/>
    </row>
    <row r="737" customFormat="false" ht="15.75" hidden="false" customHeight="true" outlineLevel="0" collapsed="false">
      <c r="B737" s="103"/>
      <c r="F737" s="103"/>
    </row>
    <row r="738" customFormat="false" ht="15.75" hidden="false" customHeight="true" outlineLevel="0" collapsed="false">
      <c r="B738" s="103"/>
      <c r="F738" s="103"/>
    </row>
    <row r="739" customFormat="false" ht="15.75" hidden="false" customHeight="true" outlineLevel="0" collapsed="false">
      <c r="B739" s="103"/>
      <c r="F739" s="103"/>
    </row>
    <row r="740" customFormat="false" ht="15.75" hidden="false" customHeight="true" outlineLevel="0" collapsed="false">
      <c r="B740" s="103"/>
      <c r="F740" s="103"/>
    </row>
    <row r="741" customFormat="false" ht="15.75" hidden="false" customHeight="true" outlineLevel="0" collapsed="false">
      <c r="B741" s="103"/>
      <c r="F741" s="103"/>
    </row>
    <row r="742" customFormat="false" ht="15.75" hidden="false" customHeight="true" outlineLevel="0" collapsed="false">
      <c r="B742" s="103"/>
      <c r="F742" s="103"/>
    </row>
    <row r="743" customFormat="false" ht="15.75" hidden="false" customHeight="true" outlineLevel="0" collapsed="false">
      <c r="B743" s="103"/>
      <c r="F743" s="103"/>
    </row>
    <row r="744" customFormat="false" ht="15.75" hidden="false" customHeight="true" outlineLevel="0" collapsed="false">
      <c r="B744" s="103"/>
      <c r="F744" s="103"/>
    </row>
    <row r="745" customFormat="false" ht="15.75" hidden="false" customHeight="true" outlineLevel="0" collapsed="false">
      <c r="B745" s="103"/>
      <c r="F745" s="103"/>
    </row>
    <row r="746" customFormat="false" ht="15.75" hidden="false" customHeight="true" outlineLevel="0" collapsed="false">
      <c r="B746" s="103"/>
      <c r="F746" s="103"/>
    </row>
    <row r="747" customFormat="false" ht="15.75" hidden="false" customHeight="true" outlineLevel="0" collapsed="false">
      <c r="B747" s="103"/>
      <c r="F747" s="103"/>
    </row>
    <row r="748" customFormat="false" ht="15.75" hidden="false" customHeight="true" outlineLevel="0" collapsed="false">
      <c r="B748" s="103"/>
      <c r="F748" s="103"/>
    </row>
    <row r="749" customFormat="false" ht="15.75" hidden="false" customHeight="true" outlineLevel="0" collapsed="false">
      <c r="B749" s="103"/>
      <c r="F749" s="103"/>
    </row>
    <row r="750" customFormat="false" ht="15.75" hidden="false" customHeight="true" outlineLevel="0" collapsed="false">
      <c r="B750" s="103"/>
      <c r="F750" s="103"/>
    </row>
    <row r="751" customFormat="false" ht="15.75" hidden="false" customHeight="true" outlineLevel="0" collapsed="false">
      <c r="B751" s="103"/>
      <c r="F751" s="103"/>
    </row>
    <row r="752" customFormat="false" ht="15.75" hidden="false" customHeight="true" outlineLevel="0" collapsed="false">
      <c r="B752" s="103"/>
      <c r="F752" s="103"/>
    </row>
    <row r="753" customFormat="false" ht="15.75" hidden="false" customHeight="true" outlineLevel="0" collapsed="false">
      <c r="B753" s="103"/>
      <c r="F753" s="103"/>
    </row>
    <row r="754" customFormat="false" ht="15.75" hidden="false" customHeight="true" outlineLevel="0" collapsed="false">
      <c r="B754" s="103"/>
      <c r="F754" s="103"/>
    </row>
    <row r="755" customFormat="false" ht="15.75" hidden="false" customHeight="true" outlineLevel="0" collapsed="false">
      <c r="B755" s="103"/>
      <c r="F755" s="103"/>
    </row>
    <row r="756" customFormat="false" ht="15.75" hidden="false" customHeight="true" outlineLevel="0" collapsed="false">
      <c r="B756" s="103"/>
      <c r="F756" s="103"/>
    </row>
    <row r="757" customFormat="false" ht="15.75" hidden="false" customHeight="true" outlineLevel="0" collapsed="false">
      <c r="B757" s="103"/>
      <c r="F757" s="103"/>
    </row>
    <row r="758" customFormat="false" ht="15.75" hidden="false" customHeight="true" outlineLevel="0" collapsed="false">
      <c r="B758" s="103"/>
      <c r="F758" s="103"/>
    </row>
    <row r="759" customFormat="false" ht="15.75" hidden="false" customHeight="true" outlineLevel="0" collapsed="false">
      <c r="B759" s="103"/>
      <c r="F759" s="103"/>
    </row>
    <row r="760" customFormat="false" ht="15.75" hidden="false" customHeight="true" outlineLevel="0" collapsed="false">
      <c r="B760" s="103"/>
      <c r="F760" s="103"/>
    </row>
    <row r="761" customFormat="false" ht="15.75" hidden="false" customHeight="true" outlineLevel="0" collapsed="false">
      <c r="B761" s="103"/>
      <c r="F761" s="103"/>
    </row>
    <row r="762" customFormat="false" ht="15.75" hidden="false" customHeight="true" outlineLevel="0" collapsed="false">
      <c r="B762" s="103"/>
      <c r="F762" s="103"/>
    </row>
    <row r="763" customFormat="false" ht="15.75" hidden="false" customHeight="true" outlineLevel="0" collapsed="false">
      <c r="B763" s="103"/>
      <c r="F763" s="103"/>
    </row>
    <row r="764" customFormat="false" ht="15.75" hidden="false" customHeight="true" outlineLevel="0" collapsed="false">
      <c r="B764" s="103"/>
      <c r="F764" s="103"/>
    </row>
    <row r="765" customFormat="false" ht="15.75" hidden="false" customHeight="true" outlineLevel="0" collapsed="false">
      <c r="B765" s="103"/>
      <c r="F765" s="103"/>
    </row>
    <row r="766" customFormat="false" ht="15.75" hidden="false" customHeight="true" outlineLevel="0" collapsed="false">
      <c r="B766" s="103"/>
      <c r="F766" s="103"/>
    </row>
    <row r="767" customFormat="false" ht="15.75" hidden="false" customHeight="true" outlineLevel="0" collapsed="false">
      <c r="B767" s="103"/>
      <c r="F767" s="103"/>
    </row>
    <row r="768" customFormat="false" ht="15.75" hidden="false" customHeight="true" outlineLevel="0" collapsed="false">
      <c r="B768" s="103"/>
      <c r="F768" s="103"/>
    </row>
    <row r="769" customFormat="false" ht="15.75" hidden="false" customHeight="true" outlineLevel="0" collapsed="false">
      <c r="B769" s="103"/>
      <c r="F769" s="103"/>
    </row>
    <row r="770" customFormat="false" ht="15.75" hidden="false" customHeight="true" outlineLevel="0" collapsed="false">
      <c r="B770" s="103"/>
      <c r="F770" s="103"/>
    </row>
    <row r="771" customFormat="false" ht="15.75" hidden="false" customHeight="true" outlineLevel="0" collapsed="false">
      <c r="B771" s="103"/>
      <c r="F771" s="103"/>
    </row>
    <row r="772" customFormat="false" ht="15.75" hidden="false" customHeight="true" outlineLevel="0" collapsed="false">
      <c r="B772" s="103"/>
      <c r="F772" s="103"/>
    </row>
    <row r="773" customFormat="false" ht="15.75" hidden="false" customHeight="true" outlineLevel="0" collapsed="false">
      <c r="B773" s="103"/>
      <c r="F773" s="103"/>
    </row>
    <row r="774" customFormat="false" ht="15.75" hidden="false" customHeight="true" outlineLevel="0" collapsed="false">
      <c r="B774" s="103"/>
      <c r="F774" s="103"/>
    </row>
    <row r="775" customFormat="false" ht="15.75" hidden="false" customHeight="true" outlineLevel="0" collapsed="false">
      <c r="B775" s="103"/>
      <c r="F775" s="103"/>
    </row>
    <row r="776" customFormat="false" ht="15.75" hidden="false" customHeight="true" outlineLevel="0" collapsed="false">
      <c r="B776" s="103"/>
      <c r="F776" s="103"/>
    </row>
    <row r="777" customFormat="false" ht="15.75" hidden="false" customHeight="true" outlineLevel="0" collapsed="false">
      <c r="B777" s="103"/>
      <c r="F777" s="103"/>
    </row>
    <row r="778" customFormat="false" ht="15.75" hidden="false" customHeight="true" outlineLevel="0" collapsed="false">
      <c r="B778" s="103"/>
      <c r="F778" s="103"/>
    </row>
    <row r="779" customFormat="false" ht="15.75" hidden="false" customHeight="true" outlineLevel="0" collapsed="false">
      <c r="B779" s="103"/>
      <c r="F779" s="103"/>
    </row>
    <row r="780" customFormat="false" ht="15.75" hidden="false" customHeight="true" outlineLevel="0" collapsed="false">
      <c r="B780" s="103"/>
      <c r="F780" s="103"/>
    </row>
    <row r="781" customFormat="false" ht="15.75" hidden="false" customHeight="true" outlineLevel="0" collapsed="false">
      <c r="B781" s="103"/>
      <c r="F781" s="103"/>
    </row>
    <row r="782" customFormat="false" ht="15.75" hidden="false" customHeight="true" outlineLevel="0" collapsed="false">
      <c r="B782" s="103"/>
      <c r="F782" s="103"/>
    </row>
    <row r="783" customFormat="false" ht="15.75" hidden="false" customHeight="true" outlineLevel="0" collapsed="false">
      <c r="B783" s="103"/>
      <c r="F783" s="103"/>
    </row>
    <row r="784" customFormat="false" ht="15.75" hidden="false" customHeight="true" outlineLevel="0" collapsed="false">
      <c r="B784" s="103"/>
      <c r="F784" s="103"/>
    </row>
    <row r="785" customFormat="false" ht="15.75" hidden="false" customHeight="true" outlineLevel="0" collapsed="false">
      <c r="B785" s="103"/>
      <c r="F785" s="103"/>
    </row>
    <row r="786" customFormat="false" ht="15.75" hidden="false" customHeight="true" outlineLevel="0" collapsed="false">
      <c r="B786" s="103"/>
      <c r="F786" s="103"/>
    </row>
    <row r="787" customFormat="false" ht="15.75" hidden="false" customHeight="true" outlineLevel="0" collapsed="false">
      <c r="B787" s="103"/>
      <c r="F787" s="103"/>
    </row>
    <row r="788" customFormat="false" ht="15.75" hidden="false" customHeight="true" outlineLevel="0" collapsed="false">
      <c r="B788" s="103"/>
      <c r="F788" s="103"/>
    </row>
    <row r="789" customFormat="false" ht="15.75" hidden="false" customHeight="true" outlineLevel="0" collapsed="false">
      <c r="B789" s="103"/>
      <c r="F789" s="103"/>
    </row>
    <row r="790" customFormat="false" ht="15.75" hidden="false" customHeight="true" outlineLevel="0" collapsed="false">
      <c r="B790" s="103"/>
      <c r="F790" s="103"/>
    </row>
    <row r="791" customFormat="false" ht="15.75" hidden="false" customHeight="true" outlineLevel="0" collapsed="false">
      <c r="B791" s="103"/>
      <c r="F791" s="103"/>
    </row>
    <row r="792" customFormat="false" ht="15.75" hidden="false" customHeight="true" outlineLevel="0" collapsed="false">
      <c r="B792" s="103"/>
      <c r="F792" s="103"/>
    </row>
    <row r="793" customFormat="false" ht="15.75" hidden="false" customHeight="true" outlineLevel="0" collapsed="false">
      <c r="B793" s="103"/>
      <c r="F793" s="103"/>
    </row>
    <row r="794" customFormat="false" ht="15.75" hidden="false" customHeight="true" outlineLevel="0" collapsed="false">
      <c r="B794" s="103"/>
      <c r="F794" s="103"/>
    </row>
    <row r="795" customFormat="false" ht="15.75" hidden="false" customHeight="true" outlineLevel="0" collapsed="false">
      <c r="B795" s="103"/>
      <c r="F795" s="103"/>
    </row>
    <row r="796" customFormat="false" ht="15.75" hidden="false" customHeight="true" outlineLevel="0" collapsed="false">
      <c r="B796" s="103"/>
      <c r="F796" s="103"/>
    </row>
    <row r="797" customFormat="false" ht="15.75" hidden="false" customHeight="true" outlineLevel="0" collapsed="false">
      <c r="B797" s="103"/>
      <c r="F797" s="103"/>
    </row>
    <row r="798" customFormat="false" ht="15.75" hidden="false" customHeight="true" outlineLevel="0" collapsed="false">
      <c r="B798" s="103"/>
      <c r="F798" s="103"/>
    </row>
    <row r="799" customFormat="false" ht="15.75" hidden="false" customHeight="true" outlineLevel="0" collapsed="false">
      <c r="B799" s="103"/>
      <c r="F799" s="103"/>
    </row>
    <row r="800" customFormat="false" ht="15.75" hidden="false" customHeight="true" outlineLevel="0" collapsed="false">
      <c r="B800" s="103"/>
      <c r="F800" s="103"/>
    </row>
    <row r="801" customFormat="false" ht="15.75" hidden="false" customHeight="true" outlineLevel="0" collapsed="false">
      <c r="B801" s="103"/>
      <c r="F801" s="103"/>
    </row>
    <row r="802" customFormat="false" ht="15.75" hidden="false" customHeight="true" outlineLevel="0" collapsed="false">
      <c r="B802" s="103"/>
      <c r="F802" s="103"/>
    </row>
    <row r="803" customFormat="false" ht="15.75" hidden="false" customHeight="true" outlineLevel="0" collapsed="false">
      <c r="B803" s="103"/>
      <c r="F803" s="103"/>
    </row>
    <row r="804" customFormat="false" ht="15.75" hidden="false" customHeight="true" outlineLevel="0" collapsed="false">
      <c r="B804" s="103"/>
      <c r="F804" s="103"/>
    </row>
    <row r="805" customFormat="false" ht="15.75" hidden="false" customHeight="true" outlineLevel="0" collapsed="false">
      <c r="B805" s="103"/>
      <c r="F805" s="103"/>
    </row>
    <row r="806" customFormat="false" ht="15.75" hidden="false" customHeight="true" outlineLevel="0" collapsed="false">
      <c r="B806" s="103"/>
      <c r="F806" s="103"/>
    </row>
    <row r="807" customFormat="false" ht="15.75" hidden="false" customHeight="true" outlineLevel="0" collapsed="false">
      <c r="B807" s="103"/>
      <c r="F807" s="103"/>
    </row>
    <row r="808" customFormat="false" ht="15.75" hidden="false" customHeight="true" outlineLevel="0" collapsed="false">
      <c r="B808" s="103"/>
      <c r="F808" s="103"/>
    </row>
    <row r="809" customFormat="false" ht="15.75" hidden="false" customHeight="true" outlineLevel="0" collapsed="false">
      <c r="B809" s="103"/>
      <c r="F809" s="103"/>
    </row>
    <row r="810" customFormat="false" ht="15.75" hidden="false" customHeight="true" outlineLevel="0" collapsed="false">
      <c r="B810" s="103"/>
      <c r="F810" s="103"/>
    </row>
    <row r="811" customFormat="false" ht="15.75" hidden="false" customHeight="true" outlineLevel="0" collapsed="false">
      <c r="B811" s="103"/>
      <c r="F811" s="103"/>
    </row>
    <row r="812" customFormat="false" ht="15.75" hidden="false" customHeight="true" outlineLevel="0" collapsed="false">
      <c r="B812" s="103"/>
      <c r="F812" s="103"/>
    </row>
    <row r="813" customFormat="false" ht="15.75" hidden="false" customHeight="true" outlineLevel="0" collapsed="false">
      <c r="B813" s="103"/>
      <c r="F813" s="103"/>
    </row>
    <row r="814" customFormat="false" ht="15.75" hidden="false" customHeight="true" outlineLevel="0" collapsed="false">
      <c r="B814" s="103"/>
      <c r="F814" s="103"/>
    </row>
    <row r="815" customFormat="false" ht="15.75" hidden="false" customHeight="true" outlineLevel="0" collapsed="false">
      <c r="B815" s="103"/>
      <c r="F815" s="103"/>
    </row>
    <row r="816" customFormat="false" ht="15.75" hidden="false" customHeight="true" outlineLevel="0" collapsed="false">
      <c r="B816" s="103"/>
      <c r="F816" s="103"/>
    </row>
    <row r="817" customFormat="false" ht="15.75" hidden="false" customHeight="true" outlineLevel="0" collapsed="false">
      <c r="B817" s="103"/>
      <c r="F817" s="103"/>
    </row>
    <row r="818" customFormat="false" ht="15.75" hidden="false" customHeight="true" outlineLevel="0" collapsed="false">
      <c r="B818" s="103"/>
      <c r="F818" s="103"/>
    </row>
    <row r="819" customFormat="false" ht="15.75" hidden="false" customHeight="true" outlineLevel="0" collapsed="false">
      <c r="B819" s="103"/>
      <c r="F819" s="103"/>
    </row>
    <row r="820" customFormat="false" ht="15.75" hidden="false" customHeight="true" outlineLevel="0" collapsed="false">
      <c r="B820" s="103"/>
      <c r="F820" s="103"/>
    </row>
    <row r="821" customFormat="false" ht="15.75" hidden="false" customHeight="true" outlineLevel="0" collapsed="false">
      <c r="B821" s="103"/>
      <c r="F821" s="103"/>
    </row>
    <row r="822" customFormat="false" ht="15.75" hidden="false" customHeight="true" outlineLevel="0" collapsed="false">
      <c r="B822" s="103"/>
      <c r="F822" s="103"/>
    </row>
    <row r="823" customFormat="false" ht="15.75" hidden="false" customHeight="true" outlineLevel="0" collapsed="false">
      <c r="B823" s="103"/>
      <c r="F823" s="103"/>
    </row>
    <row r="824" customFormat="false" ht="15.75" hidden="false" customHeight="true" outlineLevel="0" collapsed="false">
      <c r="B824" s="103"/>
      <c r="F824" s="103"/>
    </row>
    <row r="825" customFormat="false" ht="15.75" hidden="false" customHeight="true" outlineLevel="0" collapsed="false">
      <c r="B825" s="103"/>
      <c r="F825" s="103"/>
    </row>
    <row r="826" customFormat="false" ht="15.75" hidden="false" customHeight="true" outlineLevel="0" collapsed="false">
      <c r="B826" s="103"/>
      <c r="F826" s="103"/>
    </row>
    <row r="827" customFormat="false" ht="15.75" hidden="false" customHeight="true" outlineLevel="0" collapsed="false">
      <c r="B827" s="103"/>
      <c r="F827" s="103"/>
    </row>
    <row r="828" customFormat="false" ht="15.75" hidden="false" customHeight="true" outlineLevel="0" collapsed="false">
      <c r="B828" s="103"/>
      <c r="F828" s="103"/>
    </row>
    <row r="829" customFormat="false" ht="15.75" hidden="false" customHeight="true" outlineLevel="0" collapsed="false">
      <c r="B829" s="103"/>
      <c r="F829" s="103"/>
    </row>
    <row r="830" customFormat="false" ht="15.75" hidden="false" customHeight="true" outlineLevel="0" collapsed="false">
      <c r="B830" s="103"/>
      <c r="F830" s="103"/>
    </row>
    <row r="831" customFormat="false" ht="15.75" hidden="false" customHeight="true" outlineLevel="0" collapsed="false">
      <c r="B831" s="103"/>
      <c r="F831" s="103"/>
    </row>
    <row r="832" customFormat="false" ht="15.75" hidden="false" customHeight="true" outlineLevel="0" collapsed="false">
      <c r="B832" s="103"/>
      <c r="F832" s="103"/>
    </row>
    <row r="833" customFormat="false" ht="15.75" hidden="false" customHeight="true" outlineLevel="0" collapsed="false">
      <c r="B833" s="103"/>
      <c r="F833" s="103"/>
    </row>
    <row r="834" customFormat="false" ht="15.75" hidden="false" customHeight="true" outlineLevel="0" collapsed="false">
      <c r="B834" s="103"/>
      <c r="F834" s="103"/>
    </row>
    <row r="835" customFormat="false" ht="15.75" hidden="false" customHeight="true" outlineLevel="0" collapsed="false">
      <c r="B835" s="103"/>
      <c r="F835" s="103"/>
    </row>
    <row r="836" customFormat="false" ht="15.75" hidden="false" customHeight="true" outlineLevel="0" collapsed="false">
      <c r="B836" s="103"/>
      <c r="F836" s="103"/>
    </row>
    <row r="837" customFormat="false" ht="15.75" hidden="false" customHeight="true" outlineLevel="0" collapsed="false">
      <c r="B837" s="103"/>
      <c r="F837" s="103"/>
    </row>
    <row r="838" customFormat="false" ht="15.75" hidden="false" customHeight="true" outlineLevel="0" collapsed="false">
      <c r="B838" s="103"/>
      <c r="F838" s="103"/>
    </row>
    <row r="839" customFormat="false" ht="15.75" hidden="false" customHeight="true" outlineLevel="0" collapsed="false">
      <c r="B839" s="103"/>
      <c r="F839" s="103"/>
    </row>
    <row r="840" customFormat="false" ht="15.75" hidden="false" customHeight="true" outlineLevel="0" collapsed="false">
      <c r="B840" s="103"/>
      <c r="F840" s="103"/>
    </row>
    <row r="841" customFormat="false" ht="15.75" hidden="false" customHeight="true" outlineLevel="0" collapsed="false">
      <c r="B841" s="103"/>
      <c r="F841" s="103"/>
    </row>
    <row r="842" customFormat="false" ht="15.75" hidden="false" customHeight="true" outlineLevel="0" collapsed="false">
      <c r="B842" s="103"/>
      <c r="F842" s="103"/>
    </row>
    <row r="843" customFormat="false" ht="15.75" hidden="false" customHeight="true" outlineLevel="0" collapsed="false">
      <c r="B843" s="103"/>
      <c r="F843" s="103"/>
    </row>
    <row r="844" customFormat="false" ht="15.75" hidden="false" customHeight="true" outlineLevel="0" collapsed="false">
      <c r="B844" s="103"/>
      <c r="F844" s="103"/>
    </row>
    <row r="845" customFormat="false" ht="15.75" hidden="false" customHeight="true" outlineLevel="0" collapsed="false">
      <c r="B845" s="103"/>
      <c r="F845" s="103"/>
    </row>
    <row r="846" customFormat="false" ht="15.75" hidden="false" customHeight="true" outlineLevel="0" collapsed="false">
      <c r="B846" s="103"/>
      <c r="F846" s="103"/>
    </row>
    <row r="847" customFormat="false" ht="15.75" hidden="false" customHeight="true" outlineLevel="0" collapsed="false">
      <c r="B847" s="103"/>
      <c r="F847" s="103"/>
    </row>
    <row r="848" customFormat="false" ht="15.75" hidden="false" customHeight="true" outlineLevel="0" collapsed="false">
      <c r="B848" s="103"/>
      <c r="F848" s="103"/>
    </row>
    <row r="849" customFormat="false" ht="15.75" hidden="false" customHeight="true" outlineLevel="0" collapsed="false">
      <c r="B849" s="103"/>
      <c r="F849" s="103"/>
    </row>
    <row r="850" customFormat="false" ht="15.75" hidden="false" customHeight="true" outlineLevel="0" collapsed="false">
      <c r="B850" s="103"/>
      <c r="F850" s="103"/>
    </row>
    <row r="851" customFormat="false" ht="15.75" hidden="false" customHeight="true" outlineLevel="0" collapsed="false">
      <c r="B851" s="103"/>
      <c r="F851" s="103"/>
    </row>
    <row r="852" customFormat="false" ht="15.75" hidden="false" customHeight="true" outlineLevel="0" collapsed="false">
      <c r="B852" s="103"/>
      <c r="F852" s="103"/>
    </row>
    <row r="853" customFormat="false" ht="15.75" hidden="false" customHeight="true" outlineLevel="0" collapsed="false">
      <c r="B853" s="103"/>
      <c r="F853" s="103"/>
    </row>
    <row r="854" customFormat="false" ht="15.75" hidden="false" customHeight="true" outlineLevel="0" collapsed="false">
      <c r="B854" s="103"/>
      <c r="F854" s="103"/>
    </row>
    <row r="855" customFormat="false" ht="15.75" hidden="false" customHeight="true" outlineLevel="0" collapsed="false">
      <c r="B855" s="103"/>
      <c r="F855" s="103"/>
    </row>
    <row r="856" customFormat="false" ht="15.75" hidden="false" customHeight="true" outlineLevel="0" collapsed="false">
      <c r="B856" s="103"/>
      <c r="F856" s="103"/>
    </row>
    <row r="857" customFormat="false" ht="15.75" hidden="false" customHeight="true" outlineLevel="0" collapsed="false">
      <c r="B857" s="103"/>
      <c r="F857" s="103"/>
    </row>
    <row r="858" customFormat="false" ht="15.75" hidden="false" customHeight="true" outlineLevel="0" collapsed="false">
      <c r="B858" s="103"/>
      <c r="F858" s="103"/>
    </row>
    <row r="859" customFormat="false" ht="15.75" hidden="false" customHeight="true" outlineLevel="0" collapsed="false">
      <c r="B859" s="103"/>
      <c r="F859" s="103"/>
    </row>
    <row r="860" customFormat="false" ht="15.75" hidden="false" customHeight="true" outlineLevel="0" collapsed="false">
      <c r="B860" s="103"/>
      <c r="F860" s="103"/>
    </row>
    <row r="861" customFormat="false" ht="15.75" hidden="false" customHeight="true" outlineLevel="0" collapsed="false">
      <c r="B861" s="103"/>
      <c r="F861" s="103"/>
    </row>
    <row r="862" customFormat="false" ht="15.75" hidden="false" customHeight="true" outlineLevel="0" collapsed="false">
      <c r="B862" s="103"/>
      <c r="F862" s="103"/>
    </row>
    <row r="863" customFormat="false" ht="15.75" hidden="false" customHeight="true" outlineLevel="0" collapsed="false">
      <c r="B863" s="103"/>
      <c r="F863" s="103"/>
    </row>
    <row r="864" customFormat="false" ht="15.75" hidden="false" customHeight="true" outlineLevel="0" collapsed="false">
      <c r="B864" s="103"/>
      <c r="F864" s="103"/>
    </row>
    <row r="865" customFormat="false" ht="15.75" hidden="false" customHeight="true" outlineLevel="0" collapsed="false">
      <c r="B865" s="103"/>
      <c r="F865" s="103"/>
    </row>
    <row r="866" customFormat="false" ht="15.75" hidden="false" customHeight="true" outlineLevel="0" collapsed="false">
      <c r="B866" s="103"/>
      <c r="F866" s="103"/>
    </row>
    <row r="867" customFormat="false" ht="15.75" hidden="false" customHeight="true" outlineLevel="0" collapsed="false">
      <c r="B867" s="103"/>
      <c r="F867" s="103"/>
    </row>
    <row r="868" customFormat="false" ht="15.75" hidden="false" customHeight="true" outlineLevel="0" collapsed="false">
      <c r="B868" s="103"/>
      <c r="F868" s="103"/>
    </row>
    <row r="869" customFormat="false" ht="15.75" hidden="false" customHeight="true" outlineLevel="0" collapsed="false">
      <c r="B869" s="103"/>
      <c r="F869" s="103"/>
    </row>
    <row r="870" customFormat="false" ht="15.75" hidden="false" customHeight="true" outlineLevel="0" collapsed="false">
      <c r="B870" s="103"/>
      <c r="F870" s="103"/>
    </row>
    <row r="871" customFormat="false" ht="15.75" hidden="false" customHeight="true" outlineLevel="0" collapsed="false">
      <c r="B871" s="103"/>
      <c r="F871" s="103"/>
    </row>
    <row r="872" customFormat="false" ht="15.75" hidden="false" customHeight="true" outlineLevel="0" collapsed="false">
      <c r="B872" s="103"/>
      <c r="F872" s="103"/>
    </row>
    <row r="873" customFormat="false" ht="15.75" hidden="false" customHeight="true" outlineLevel="0" collapsed="false">
      <c r="B873" s="103"/>
      <c r="F873" s="103"/>
    </row>
    <row r="874" customFormat="false" ht="15.75" hidden="false" customHeight="true" outlineLevel="0" collapsed="false">
      <c r="B874" s="103"/>
      <c r="F874" s="103"/>
    </row>
    <row r="875" customFormat="false" ht="15.75" hidden="false" customHeight="true" outlineLevel="0" collapsed="false">
      <c r="B875" s="103"/>
      <c r="F875" s="103"/>
    </row>
    <row r="876" customFormat="false" ht="15.75" hidden="false" customHeight="true" outlineLevel="0" collapsed="false">
      <c r="B876" s="103"/>
      <c r="F876" s="103"/>
    </row>
    <row r="877" customFormat="false" ht="15.75" hidden="false" customHeight="true" outlineLevel="0" collapsed="false">
      <c r="B877" s="103"/>
      <c r="F877" s="103"/>
    </row>
    <row r="878" customFormat="false" ht="15.75" hidden="false" customHeight="true" outlineLevel="0" collapsed="false">
      <c r="B878" s="103"/>
      <c r="F878" s="103"/>
    </row>
    <row r="879" customFormat="false" ht="15.75" hidden="false" customHeight="true" outlineLevel="0" collapsed="false">
      <c r="B879" s="103"/>
      <c r="F879" s="103"/>
    </row>
    <row r="880" customFormat="false" ht="15.75" hidden="false" customHeight="true" outlineLevel="0" collapsed="false">
      <c r="B880" s="103"/>
      <c r="F880" s="103"/>
    </row>
    <row r="881" customFormat="false" ht="15.75" hidden="false" customHeight="true" outlineLevel="0" collapsed="false">
      <c r="B881" s="103"/>
      <c r="F881" s="103"/>
    </row>
    <row r="882" customFormat="false" ht="15.75" hidden="false" customHeight="true" outlineLevel="0" collapsed="false">
      <c r="B882" s="103"/>
      <c r="F882" s="103"/>
    </row>
    <row r="883" customFormat="false" ht="15.75" hidden="false" customHeight="true" outlineLevel="0" collapsed="false">
      <c r="B883" s="103"/>
      <c r="F883" s="103"/>
    </row>
    <row r="884" customFormat="false" ht="15.75" hidden="false" customHeight="true" outlineLevel="0" collapsed="false">
      <c r="B884" s="103"/>
      <c r="F884" s="103"/>
    </row>
    <row r="885" customFormat="false" ht="15.75" hidden="false" customHeight="true" outlineLevel="0" collapsed="false">
      <c r="B885" s="103"/>
      <c r="F885" s="103"/>
    </row>
    <row r="886" customFormat="false" ht="15.75" hidden="false" customHeight="true" outlineLevel="0" collapsed="false">
      <c r="B886" s="103"/>
      <c r="F886" s="103"/>
    </row>
    <row r="887" customFormat="false" ht="15.75" hidden="false" customHeight="true" outlineLevel="0" collapsed="false">
      <c r="B887" s="103"/>
      <c r="F887" s="103"/>
    </row>
    <row r="888" customFormat="false" ht="15.75" hidden="false" customHeight="true" outlineLevel="0" collapsed="false">
      <c r="B888" s="103"/>
      <c r="F888" s="103"/>
    </row>
    <row r="889" customFormat="false" ht="15.75" hidden="false" customHeight="true" outlineLevel="0" collapsed="false">
      <c r="B889" s="103"/>
      <c r="F889" s="103"/>
    </row>
    <row r="890" customFormat="false" ht="15.75" hidden="false" customHeight="true" outlineLevel="0" collapsed="false">
      <c r="B890" s="103"/>
      <c r="F890" s="103"/>
    </row>
    <row r="891" customFormat="false" ht="15.75" hidden="false" customHeight="true" outlineLevel="0" collapsed="false">
      <c r="B891" s="103"/>
      <c r="F891" s="103"/>
    </row>
    <row r="892" customFormat="false" ht="15.75" hidden="false" customHeight="true" outlineLevel="0" collapsed="false">
      <c r="B892" s="103"/>
      <c r="F892" s="103"/>
    </row>
    <row r="893" customFormat="false" ht="15.75" hidden="false" customHeight="true" outlineLevel="0" collapsed="false">
      <c r="B893" s="103"/>
      <c r="F893" s="103"/>
    </row>
    <row r="894" customFormat="false" ht="15.75" hidden="false" customHeight="true" outlineLevel="0" collapsed="false">
      <c r="B894" s="103"/>
      <c r="F894" s="103"/>
    </row>
    <row r="895" customFormat="false" ht="15.75" hidden="false" customHeight="true" outlineLevel="0" collapsed="false">
      <c r="B895" s="103"/>
      <c r="F895" s="103"/>
    </row>
    <row r="896" customFormat="false" ht="15.75" hidden="false" customHeight="true" outlineLevel="0" collapsed="false">
      <c r="B896" s="103"/>
      <c r="F896" s="103"/>
    </row>
    <row r="897" customFormat="false" ht="15.75" hidden="false" customHeight="true" outlineLevel="0" collapsed="false">
      <c r="B897" s="103"/>
      <c r="F897" s="103"/>
    </row>
    <row r="898" customFormat="false" ht="15.75" hidden="false" customHeight="true" outlineLevel="0" collapsed="false">
      <c r="B898" s="103"/>
      <c r="F898" s="103"/>
    </row>
    <row r="899" customFormat="false" ht="15.75" hidden="false" customHeight="true" outlineLevel="0" collapsed="false">
      <c r="B899" s="103"/>
      <c r="F899" s="103"/>
    </row>
    <row r="900" customFormat="false" ht="15.75" hidden="false" customHeight="true" outlineLevel="0" collapsed="false">
      <c r="B900" s="103"/>
      <c r="F900" s="103"/>
    </row>
    <row r="901" customFormat="false" ht="15.75" hidden="false" customHeight="true" outlineLevel="0" collapsed="false">
      <c r="B901" s="103"/>
      <c r="F901" s="103"/>
    </row>
    <row r="902" customFormat="false" ht="15.75" hidden="false" customHeight="true" outlineLevel="0" collapsed="false">
      <c r="B902" s="103"/>
      <c r="F902" s="103"/>
    </row>
    <row r="903" customFormat="false" ht="15.75" hidden="false" customHeight="true" outlineLevel="0" collapsed="false">
      <c r="B903" s="103"/>
      <c r="F903" s="103"/>
    </row>
    <row r="904" customFormat="false" ht="15.75" hidden="false" customHeight="true" outlineLevel="0" collapsed="false">
      <c r="B904" s="103"/>
      <c r="F904" s="103"/>
    </row>
    <row r="905" customFormat="false" ht="15.75" hidden="false" customHeight="true" outlineLevel="0" collapsed="false">
      <c r="B905" s="103"/>
      <c r="F905" s="103"/>
    </row>
    <row r="906" customFormat="false" ht="15.75" hidden="false" customHeight="true" outlineLevel="0" collapsed="false">
      <c r="B906" s="103"/>
      <c r="F906" s="103"/>
    </row>
    <row r="907" customFormat="false" ht="15.75" hidden="false" customHeight="true" outlineLevel="0" collapsed="false">
      <c r="B907" s="103"/>
      <c r="F907" s="103"/>
    </row>
    <row r="908" customFormat="false" ht="15.75" hidden="false" customHeight="true" outlineLevel="0" collapsed="false">
      <c r="B908" s="103"/>
      <c r="F908" s="103"/>
    </row>
    <row r="909" customFormat="false" ht="15.75" hidden="false" customHeight="true" outlineLevel="0" collapsed="false">
      <c r="B909" s="103"/>
      <c r="F909" s="103"/>
    </row>
    <row r="910" customFormat="false" ht="15.75" hidden="false" customHeight="true" outlineLevel="0" collapsed="false">
      <c r="B910" s="103"/>
      <c r="F910" s="103"/>
    </row>
    <row r="911" customFormat="false" ht="15.75" hidden="false" customHeight="true" outlineLevel="0" collapsed="false">
      <c r="B911" s="103"/>
      <c r="F911" s="103"/>
    </row>
    <row r="912" customFormat="false" ht="15.75" hidden="false" customHeight="true" outlineLevel="0" collapsed="false">
      <c r="B912" s="103"/>
      <c r="F912" s="103"/>
    </row>
    <row r="913" customFormat="false" ht="15.75" hidden="false" customHeight="true" outlineLevel="0" collapsed="false">
      <c r="B913" s="103"/>
      <c r="F913" s="103"/>
    </row>
    <row r="914" customFormat="false" ht="15.75" hidden="false" customHeight="true" outlineLevel="0" collapsed="false">
      <c r="B914" s="103"/>
      <c r="F914" s="103"/>
    </row>
    <row r="915" customFormat="false" ht="15.75" hidden="false" customHeight="true" outlineLevel="0" collapsed="false">
      <c r="B915" s="103"/>
      <c r="F915" s="103"/>
    </row>
    <row r="916" customFormat="false" ht="15.75" hidden="false" customHeight="true" outlineLevel="0" collapsed="false">
      <c r="B916" s="103"/>
      <c r="F916" s="103"/>
    </row>
    <row r="917" customFormat="false" ht="15.75" hidden="false" customHeight="true" outlineLevel="0" collapsed="false">
      <c r="B917" s="103"/>
      <c r="F917" s="103"/>
    </row>
    <row r="918" customFormat="false" ht="15.75" hidden="false" customHeight="true" outlineLevel="0" collapsed="false">
      <c r="B918" s="103"/>
      <c r="F918" s="103"/>
    </row>
    <row r="919" customFormat="false" ht="15.75" hidden="false" customHeight="true" outlineLevel="0" collapsed="false">
      <c r="B919" s="103"/>
      <c r="F919" s="103"/>
    </row>
    <row r="920" customFormat="false" ht="15.75" hidden="false" customHeight="true" outlineLevel="0" collapsed="false">
      <c r="B920" s="103"/>
      <c r="F920" s="103"/>
    </row>
    <row r="921" customFormat="false" ht="15.75" hidden="false" customHeight="true" outlineLevel="0" collapsed="false">
      <c r="B921" s="103"/>
      <c r="F921" s="103"/>
    </row>
    <row r="922" customFormat="false" ht="15.75" hidden="false" customHeight="true" outlineLevel="0" collapsed="false">
      <c r="B922" s="103"/>
      <c r="F922" s="103"/>
    </row>
    <row r="923" customFormat="false" ht="15.75" hidden="false" customHeight="true" outlineLevel="0" collapsed="false">
      <c r="B923" s="103"/>
      <c r="F923" s="103"/>
    </row>
    <row r="924" customFormat="false" ht="15.75" hidden="false" customHeight="true" outlineLevel="0" collapsed="false">
      <c r="B924" s="103"/>
      <c r="F924" s="103"/>
    </row>
    <row r="925" customFormat="false" ht="15.75" hidden="false" customHeight="true" outlineLevel="0" collapsed="false">
      <c r="B925" s="103"/>
      <c r="F925" s="103"/>
    </row>
    <row r="926" customFormat="false" ht="15.75" hidden="false" customHeight="true" outlineLevel="0" collapsed="false">
      <c r="B926" s="103"/>
      <c r="F926" s="103"/>
    </row>
    <row r="927" customFormat="false" ht="15.75" hidden="false" customHeight="true" outlineLevel="0" collapsed="false">
      <c r="B927" s="103"/>
      <c r="F927" s="103"/>
    </row>
    <row r="928" customFormat="false" ht="15.75" hidden="false" customHeight="true" outlineLevel="0" collapsed="false">
      <c r="B928" s="103"/>
      <c r="F928" s="103"/>
    </row>
    <row r="929" customFormat="false" ht="15.75" hidden="false" customHeight="true" outlineLevel="0" collapsed="false">
      <c r="B929" s="103"/>
      <c r="F929" s="103"/>
    </row>
    <row r="930" customFormat="false" ht="15.75" hidden="false" customHeight="true" outlineLevel="0" collapsed="false">
      <c r="B930" s="103"/>
      <c r="F930" s="103"/>
    </row>
    <row r="931" customFormat="false" ht="15.75" hidden="false" customHeight="true" outlineLevel="0" collapsed="false">
      <c r="B931" s="103"/>
      <c r="F931" s="103"/>
    </row>
    <row r="932" customFormat="false" ht="15.75" hidden="false" customHeight="true" outlineLevel="0" collapsed="false">
      <c r="B932" s="103"/>
      <c r="F932" s="103"/>
    </row>
    <row r="933" customFormat="false" ht="15.75" hidden="false" customHeight="true" outlineLevel="0" collapsed="false">
      <c r="B933" s="103"/>
      <c r="F933" s="103"/>
    </row>
    <row r="934" customFormat="false" ht="15.75" hidden="false" customHeight="true" outlineLevel="0" collapsed="false">
      <c r="B934" s="103"/>
      <c r="F934" s="103"/>
    </row>
    <row r="935" customFormat="false" ht="15.75" hidden="false" customHeight="true" outlineLevel="0" collapsed="false">
      <c r="B935" s="103"/>
      <c r="F935" s="103"/>
    </row>
    <row r="936" customFormat="false" ht="15.75" hidden="false" customHeight="true" outlineLevel="0" collapsed="false">
      <c r="B936" s="103"/>
      <c r="F936" s="103"/>
    </row>
    <row r="937" customFormat="false" ht="15.75" hidden="false" customHeight="true" outlineLevel="0" collapsed="false">
      <c r="B937" s="103"/>
      <c r="F937" s="103"/>
    </row>
    <row r="938" customFormat="false" ht="15.75" hidden="false" customHeight="true" outlineLevel="0" collapsed="false">
      <c r="B938" s="103"/>
      <c r="F938" s="103"/>
    </row>
    <row r="939" customFormat="false" ht="15.75" hidden="false" customHeight="true" outlineLevel="0" collapsed="false">
      <c r="B939" s="103"/>
      <c r="F939" s="103"/>
    </row>
    <row r="940" customFormat="false" ht="15.75" hidden="false" customHeight="true" outlineLevel="0" collapsed="false">
      <c r="B940" s="103"/>
      <c r="F940" s="103"/>
    </row>
    <row r="941" customFormat="false" ht="15.75" hidden="false" customHeight="true" outlineLevel="0" collapsed="false">
      <c r="B941" s="103"/>
      <c r="F941" s="103"/>
    </row>
    <row r="942" customFormat="false" ht="15.75" hidden="false" customHeight="true" outlineLevel="0" collapsed="false">
      <c r="B942" s="103"/>
      <c r="F942" s="103"/>
    </row>
    <row r="943" customFormat="false" ht="15.75" hidden="false" customHeight="true" outlineLevel="0" collapsed="false">
      <c r="B943" s="103"/>
    </row>
  </sheetData>
  <sheetProtection sheet="true" password="ea3d" objects="true" scenarios="true"/>
  <mergeCells count="1">
    <mergeCell ref="N25:V26"/>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J2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2" activeCellId="0" sqref="C22"/>
    </sheetView>
  </sheetViews>
  <sheetFormatPr defaultColWidth="8.71484375" defaultRowHeight="15" zeroHeight="false" outlineLevelRow="0" outlineLevelCol="0"/>
  <cols>
    <col collapsed="false" customWidth="true" hidden="false" outlineLevel="0" max="2" min="2" style="0" width="11.43"/>
    <col collapsed="false" customWidth="true" hidden="false" outlineLevel="0" max="10" min="3" style="101" width="9.14"/>
  </cols>
  <sheetData>
    <row r="2" customFormat="false" ht="23.25" hidden="false" customHeight="true" outlineLevel="0" collapsed="false">
      <c r="B2" s="179" t="s">
        <v>3578</v>
      </c>
      <c r="C2" s="179" t="n">
        <v>1</v>
      </c>
      <c r="D2" s="179" t="n">
        <v>0.9</v>
      </c>
      <c r="E2" s="179" t="n">
        <v>0.9</v>
      </c>
      <c r="F2" s="179" t="n">
        <v>1</v>
      </c>
      <c r="G2" s="179" t="n">
        <v>1</v>
      </c>
      <c r="H2" s="179" t="n">
        <v>0.9</v>
      </c>
      <c r="I2" s="179" t="n">
        <v>0.9</v>
      </c>
      <c r="J2" s="179" t="n">
        <v>1</v>
      </c>
    </row>
    <row r="3" customFormat="false" ht="23.25" hidden="false" customHeight="true" outlineLevel="0" collapsed="false">
      <c r="B3" s="179" t="s">
        <v>3579</v>
      </c>
      <c r="C3" s="179"/>
      <c r="D3" s="179"/>
      <c r="E3" s="179"/>
      <c r="F3" s="179"/>
      <c r="G3" s="179"/>
      <c r="H3" s="179"/>
      <c r="I3" s="179"/>
      <c r="J3" s="179"/>
    </row>
    <row r="4" customFormat="false" ht="23.25" hidden="false" customHeight="true" outlineLevel="0" collapsed="false">
      <c r="B4" s="179" t="s">
        <v>3580</v>
      </c>
      <c r="C4" s="179" t="n">
        <v>1</v>
      </c>
      <c r="D4" s="179" t="n">
        <v>1</v>
      </c>
      <c r="E4" s="179" t="n">
        <v>0.9</v>
      </c>
      <c r="F4" s="179" t="n">
        <v>0.9</v>
      </c>
      <c r="G4" s="179" t="n">
        <v>0.9</v>
      </c>
      <c r="H4" s="179" t="n">
        <v>0.9</v>
      </c>
      <c r="I4" s="179" t="n">
        <v>1</v>
      </c>
      <c r="J4" s="179" t="n">
        <v>1</v>
      </c>
    </row>
    <row r="5" customFormat="false" ht="23.25" hidden="false" customHeight="true" outlineLevel="0" collapsed="false">
      <c r="B5" s="179"/>
      <c r="C5" s="179"/>
      <c r="D5" s="179"/>
      <c r="E5" s="179"/>
      <c r="F5" s="179"/>
      <c r="G5" s="179"/>
      <c r="H5" s="179"/>
      <c r="I5" s="179"/>
      <c r="J5" s="179"/>
    </row>
    <row r="6" customFormat="false" ht="23.25" hidden="false" customHeight="true" outlineLevel="0" collapsed="false">
      <c r="B6" s="179" t="s">
        <v>3471</v>
      </c>
      <c r="C6" s="179" t="n">
        <v>1</v>
      </c>
      <c r="D6" s="179" t="n">
        <v>1</v>
      </c>
      <c r="E6" s="179" t="n">
        <v>1</v>
      </c>
      <c r="F6" s="179" t="n">
        <v>1</v>
      </c>
      <c r="G6" s="179" t="n">
        <v>2</v>
      </c>
      <c r="H6" s="179" t="n">
        <v>2</v>
      </c>
      <c r="I6" s="179" t="n">
        <v>2</v>
      </c>
      <c r="J6" s="179" t="n">
        <v>2</v>
      </c>
    </row>
    <row r="7" customFormat="false" ht="23.25" hidden="false" customHeight="true" outlineLevel="0" collapsed="false">
      <c r="B7" s="180" t="s">
        <v>3581</v>
      </c>
      <c r="C7" s="180" t="str">
        <f aca="false">IF(OR(C2="", C4=""), "NO", IF(OR(C2&lt;1, C4&lt;1), IF(C6&gt;1, "NO", "OK"), "OK"))</f>
        <v>OK</v>
      </c>
      <c r="D7" s="180" t="str">
        <f aca="false">IF(OR(D2="", D4=""), "NO", IF(OR(D2&lt;1, D4&lt;1), IF(D6&gt;1, "NO", "OK"), "OK"))</f>
        <v>OK</v>
      </c>
      <c r="E7" s="180" t="str">
        <f aca="false">IF(OR(E2="", E4=""), "NO", IF(OR(E2&lt;1, E4&lt;1), IF(E6&gt;1, "NO", "OK"), "OK"))</f>
        <v>OK</v>
      </c>
      <c r="F7" s="180" t="str">
        <f aca="false">IF(OR(F2="", F4=""), "NO", IF(OR(F2&lt;1, F4&lt;1), IF(F6&gt;1, "NO", "OK"), "OK"))</f>
        <v>OK</v>
      </c>
      <c r="G7" s="180" t="str">
        <f aca="false">IF(OR(G2="", G4=""), "NO", IF(OR(G2&lt;1, G4&lt;1), IF(G6&gt;1, "NO", "OK"), "OK"))</f>
        <v>NO</v>
      </c>
      <c r="H7" s="180" t="str">
        <f aca="false">IF(OR(H2="", H4=""), "NO", IF(OR(H2&lt;1, H4&lt;1), IF(H6&gt;1, "NO", "OK"), "OK"))</f>
        <v>NO</v>
      </c>
      <c r="I7" s="180" t="str">
        <f aca="false">IF(OR(I2="", I4=""), "NO", IF(OR(I2&lt;1, I4&lt;1), IF(I6&gt;1, "NO", "OK"), "OK"))</f>
        <v>NO</v>
      </c>
      <c r="J7" s="180" t="str">
        <f aca="false">IF(OR(J2="", J4=""), "NO", IF(OR(J2&lt;1, J4&lt;1), IF(J6&gt;1, "NO", "OK"), "OK"))</f>
        <v>OK</v>
      </c>
    </row>
    <row r="8" customFormat="false" ht="23.25" hidden="false" customHeight="true" outlineLevel="0" collapsed="false">
      <c r="B8" s="181" t="s">
        <v>3582</v>
      </c>
      <c r="C8" s="182" t="s">
        <v>3583</v>
      </c>
      <c r="D8" s="182" t="s">
        <v>3583</v>
      </c>
      <c r="E8" s="182" t="s">
        <v>3583</v>
      </c>
      <c r="F8" s="182" t="s">
        <v>3583</v>
      </c>
      <c r="G8" s="183" t="s">
        <v>3584</v>
      </c>
      <c r="H8" s="183" t="s">
        <v>3584</v>
      </c>
      <c r="I8" s="183" t="s">
        <v>3584</v>
      </c>
      <c r="J8" s="182" t="s">
        <v>3583</v>
      </c>
    </row>
    <row r="22" customFormat="false" ht="15" hidden="false" customHeight="false" outlineLevel="0" collapsed="false">
      <c r="C22" s="184" t="b">
        <f aca="false">OR((ComboCheck12="NO"), AND(Combo01="", Combo12&lt;&gt;""))</f>
        <v>0</v>
      </c>
    </row>
  </sheetData>
  <sheetProtection algorithmName="SHA-512" hashValue="hZCrmKk+98WrLa3p1dvnyS3+D8Eu4jebwadBKVq/iXooA72VE+TBnFF+9tv15dem+xLLrUVNkSp/bdXYDuMaWQ==" saltValue="VOgwW9hipIYmpY8DNJYthg==" spinCount="100000" sheet="true" objects="true" scenarios="true"/>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2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6" activeCellId="0" sqref="D6"/>
    </sheetView>
  </sheetViews>
  <sheetFormatPr defaultColWidth="14.42578125" defaultRowHeight="15" zeroHeight="false" outlineLevelRow="0" outlineLevelCol="0"/>
  <cols>
    <col collapsed="false" customWidth="true" hidden="false" outlineLevel="0" max="1" min="1" style="0" width="8.86"/>
    <col collapsed="false" customWidth="true" hidden="false" outlineLevel="0" max="2" min="2" style="0" width="9.14"/>
    <col collapsed="false" customWidth="true" hidden="false" outlineLevel="0" max="26" min="3" style="0" width="8.86"/>
  </cols>
  <sheetData>
    <row r="21" customFormat="false" ht="15.75" hidden="false" customHeight="true" outlineLevel="0" collapsed="false"/>
    <row r="22" customFormat="false" ht="15.75" hidden="false" customHeight="true" outlineLevel="0" collapsed="false"/>
    <row r="23" customFormat="false" ht="15.75" hidden="false" customHeight="true" outlineLevel="0" collapsed="false"/>
    <row r="24" customFormat="false" ht="15.75" hidden="false" customHeight="true" outlineLevel="0" collapsed="false"/>
    <row r="25" customFormat="false" ht="15.75" hidden="false" customHeight="true" outlineLevel="0" collapsed="false"/>
    <row r="26" customFormat="false" ht="15.75" hidden="false" customHeight="true" outlineLevel="0" collapsed="false"/>
    <row r="27" customFormat="false" ht="15.75" hidden="false" customHeight="true" outlineLevel="0" collapsed="false"/>
    <row r="28" customFormat="false" ht="15.75" hidden="false" customHeight="true" outlineLevel="0" collapsed="false"/>
    <row r="29" customFormat="false" ht="15.75" hidden="false" customHeight="true" outlineLevel="0" collapsed="false"/>
    <row r="30" customFormat="false" ht="15.75" hidden="false" customHeight="true" outlineLevel="0" collapsed="false"/>
    <row r="31" customFormat="false" ht="15.75" hidden="false" customHeight="true" outlineLevel="0" collapsed="false"/>
    <row r="32" customFormat="false" ht="15.75" hidden="false" customHeight="true" outlineLevel="0" collapsed="false"/>
    <row r="33" customFormat="false" ht="15.75" hidden="false" customHeight="true" outlineLevel="0" collapsed="false"/>
    <row r="34" customFormat="false" ht="15.75" hidden="false" customHeight="true" outlineLevel="0" collapsed="false"/>
    <row r="35" customFormat="false" ht="15.75" hidden="false" customHeight="true" outlineLevel="0" collapsed="false"/>
    <row r="36" customFormat="false" ht="15.75" hidden="false" customHeight="true" outlineLevel="0" collapsed="false"/>
    <row r="37" customFormat="false" ht="15.75" hidden="false" customHeight="true" outlineLevel="0" collapsed="false"/>
    <row r="38" customFormat="false" ht="15.75" hidden="false" customHeight="true" outlineLevel="0" collapsed="false"/>
    <row r="39" customFormat="false" ht="15.75" hidden="false" customHeight="true" outlineLevel="0" collapsed="false"/>
    <row r="40" customFormat="false" ht="15.75" hidden="false" customHeight="true" outlineLevel="0" collapsed="false"/>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6</TotalTime>
  <Application>LibreOffice/7.4.3.2$Windows_X86_64 LibreOffice_project/1048a8393ae2eeec98dff31b5c133c5f1d08b890</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2024-02-04T14:13:24Z</dcterms:created>
  <dc:creator>Michele Giandinoto</dc:creator>
  <dc:description/>
  <dc:language>it-IT</dc:language>
  <cp:lastModifiedBy/>
  <cp:lastPrinted>2025-04-02T06:10:50Z</cp:lastPrinted>
  <dcterms:modified xsi:type="dcterms:W3CDTF">2026-03-19T20:08:14Z</dcterms:modified>
  <cp:revision>7</cp:revision>
  <dc:subject/>
  <dc:title/>
</cp:coreProperties>
</file>

<file path=docProps/custom.xml><?xml version="1.0" encoding="utf-8"?>
<Properties xmlns="http://schemas.openxmlformats.org/officeDocument/2006/custom-properties" xmlns:vt="http://schemas.openxmlformats.org/officeDocument/2006/docPropsVTypes"/>
</file>