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Thomas\Documents\Geneology\"/>
    </mc:Choice>
  </mc:AlternateContent>
  <xr:revisionPtr revIDLastSave="0" documentId="13_ncr:1_{965B1E9A-AC1C-4036-87D8-68C40EC2AF5C}" xr6:coauthVersionLast="44" xr6:coauthVersionMax="44" xr10:uidLastSave="{00000000-0000-0000-0000-000000000000}"/>
  <bookViews>
    <workbookView xWindow="2340" yWindow="2340" windowWidth="15360" windowHeight="7875" xr2:uid="{EAB9271A-6850-4804-A3EC-3CCE5EA588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9" i="1" l="1"/>
  <c r="C68" i="1" l="1"/>
  <c r="E99" i="1" l="1"/>
  <c r="U99" i="1"/>
  <c r="R116" i="1" s="1"/>
  <c r="W99" i="1"/>
  <c r="T116" i="1" s="1"/>
  <c r="O99" i="1"/>
  <c r="O116" i="1" s="1"/>
  <c r="AF99" i="1"/>
  <c r="AC117" i="1" s="1"/>
  <c r="AD99" i="1"/>
  <c r="AA117" i="1" s="1"/>
  <c r="AB99" i="1"/>
  <c r="Y117" i="1" s="1"/>
  <c r="Z99" i="1"/>
  <c r="W117" i="1" s="1"/>
  <c r="M99" i="1"/>
  <c r="M117" i="1" s="1"/>
  <c r="K99" i="1"/>
  <c r="K117" i="1" s="1"/>
  <c r="I99" i="1"/>
  <c r="I117" i="1" s="1"/>
  <c r="G99" i="1"/>
  <c r="C99" i="1"/>
  <c r="C117" i="1" s="1"/>
  <c r="G117" i="1" l="1"/>
  <c r="D99" i="1"/>
  <c r="B99" i="1" s="1"/>
  <c r="B111" i="1"/>
  <c r="B112" i="1"/>
  <c r="E115" i="1"/>
  <c r="B110" i="1" s="1"/>
  <c r="B113" i="1" l="1"/>
  <c r="F24" i="1"/>
  <c r="H24" i="1" s="1"/>
  <c r="G27" i="1"/>
  <c r="G26" i="1"/>
  <c r="F25" i="1"/>
  <c r="I25" i="1" s="1"/>
  <c r="C26" i="1" s="1"/>
  <c r="H25" i="1" l="1"/>
  <c r="G28" i="1"/>
  <c r="D26" i="1"/>
  <c r="E26" i="1" s="1"/>
  <c r="F26" i="1" l="1"/>
  <c r="I26" i="1" s="1"/>
  <c r="C27" i="1" s="1"/>
  <c r="H26" i="1" l="1"/>
  <c r="J26" i="1" s="1"/>
  <c r="G29" i="1"/>
  <c r="D27" i="1"/>
  <c r="E27" i="1" s="1"/>
  <c r="J24" i="1"/>
  <c r="K26" i="1" l="1"/>
  <c r="L26" i="1" s="1"/>
  <c r="B71" i="1"/>
  <c r="C71" i="1" s="1"/>
  <c r="K24" i="1"/>
  <c r="L24" i="1" s="1"/>
  <c r="F27" i="1"/>
  <c r="H27" i="1" s="1"/>
  <c r="D71" i="1" l="1"/>
  <c r="E71" i="1"/>
  <c r="F71" i="1" s="1"/>
  <c r="G71" i="1" s="1"/>
  <c r="H71" i="1" s="1"/>
  <c r="I27" i="1"/>
  <c r="C28" i="1" s="1"/>
  <c r="I71" i="1" l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D28" i="1"/>
  <c r="E28" i="1" s="1"/>
  <c r="F28" i="1" s="1"/>
  <c r="H28" i="1" s="1"/>
  <c r="J27" i="1"/>
  <c r="K27" i="1" s="1"/>
  <c r="G30" i="1"/>
  <c r="L27" i="1" l="1"/>
  <c r="I28" i="1"/>
  <c r="J25" i="1"/>
  <c r="K25" i="1" s="1"/>
  <c r="C29" i="1" l="1"/>
  <c r="J28" i="1"/>
  <c r="L25" i="1"/>
  <c r="B73" i="1" l="1"/>
  <c r="K28" i="1"/>
  <c r="L28" i="1" s="1"/>
  <c r="G31" i="1"/>
  <c r="D29" i="1"/>
  <c r="C73" i="1" l="1"/>
  <c r="E73" i="1" s="1"/>
  <c r="F73" i="1" s="1"/>
  <c r="E29" i="1"/>
  <c r="G73" i="1" l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D73" i="1"/>
  <c r="F29" i="1"/>
  <c r="H29" i="1" l="1"/>
  <c r="I29" i="1"/>
  <c r="C30" i="1" l="1"/>
  <c r="J29" i="1"/>
  <c r="K29" i="1" s="1"/>
  <c r="D30" i="1" l="1"/>
  <c r="G32" i="1"/>
  <c r="L29" i="1" l="1"/>
  <c r="E30" i="1"/>
  <c r="F30" i="1" l="1"/>
  <c r="I30" i="1" s="1"/>
  <c r="H30" i="1" l="1"/>
  <c r="C31" i="1"/>
  <c r="G33" i="1" l="1"/>
  <c r="D31" i="1"/>
  <c r="J30" i="1"/>
  <c r="K30" i="1" s="1"/>
  <c r="E31" i="1" l="1"/>
  <c r="L30" i="1" l="1"/>
  <c r="F31" i="1"/>
  <c r="H31" i="1" l="1"/>
  <c r="I31" i="1"/>
  <c r="J31" i="1" l="1"/>
  <c r="K31" i="1" s="1"/>
  <c r="C32" i="1"/>
  <c r="G34" i="1" l="1"/>
  <c r="D32" i="1"/>
  <c r="L31" i="1" l="1"/>
  <c r="E32" i="1"/>
  <c r="F32" i="1" l="1"/>
  <c r="I32" i="1" l="1"/>
  <c r="H32" i="1"/>
  <c r="J32" i="1" l="1"/>
  <c r="C33" i="1"/>
  <c r="B75" i="1" l="1"/>
  <c r="K32" i="1"/>
  <c r="L32" i="1" s="1"/>
  <c r="G35" i="1"/>
  <c r="D33" i="1"/>
  <c r="C75" i="1" l="1"/>
  <c r="E75" i="1" s="1"/>
  <c r="F75" i="1" s="1"/>
  <c r="G75" i="1" s="1"/>
  <c r="H75" i="1" s="1"/>
  <c r="E33" i="1"/>
  <c r="I75" i="1" l="1"/>
  <c r="J75" i="1" s="1"/>
  <c r="D75" i="1"/>
  <c r="F33" i="1"/>
  <c r="I33" i="1" s="1"/>
  <c r="K75" i="1" l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X75" i="1" s="1"/>
  <c r="Y75" i="1" s="1"/>
  <c r="Z75" i="1" s="1"/>
  <c r="AA75" i="1" s="1"/>
  <c r="AB75" i="1" s="1"/>
  <c r="AC75" i="1" s="1"/>
  <c r="AD75" i="1" s="1"/>
  <c r="H33" i="1"/>
  <c r="J33" i="1" s="1"/>
  <c r="K33" i="1" s="1"/>
  <c r="C34" i="1"/>
  <c r="L33" i="1" l="1"/>
  <c r="D34" i="1"/>
  <c r="G36" i="1"/>
  <c r="E34" i="1" l="1"/>
  <c r="F34" i="1" l="1"/>
  <c r="I34" i="1" s="1"/>
  <c r="H34" i="1" l="1"/>
  <c r="J34" i="1" s="1"/>
  <c r="K34" i="1" s="1"/>
  <c r="C35" i="1"/>
  <c r="G37" i="1" l="1"/>
  <c r="D35" i="1"/>
  <c r="L34" i="1"/>
  <c r="E35" i="1" l="1"/>
  <c r="F35" i="1" l="1"/>
  <c r="H35" i="1" s="1"/>
  <c r="I35" i="1" l="1"/>
  <c r="C36" i="1" l="1"/>
  <c r="J35" i="1"/>
  <c r="K35" i="1" s="1"/>
  <c r="L35" i="1" l="1"/>
  <c r="G38" i="1"/>
  <c r="D36" i="1"/>
  <c r="E36" i="1" l="1"/>
  <c r="F36" i="1" l="1"/>
  <c r="H36" i="1" s="1"/>
  <c r="I36" i="1" l="1"/>
  <c r="C37" i="1" l="1"/>
  <c r="J36" i="1"/>
  <c r="B77" i="1" l="1"/>
  <c r="C77" i="1" s="1"/>
  <c r="K36" i="1"/>
  <c r="D37" i="1"/>
  <c r="G39" i="1"/>
  <c r="D77" i="1" l="1"/>
  <c r="E77" i="1"/>
  <c r="F77" i="1" s="1"/>
  <c r="L36" i="1"/>
  <c r="E37" i="1"/>
  <c r="G77" i="1" l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F37" i="1"/>
  <c r="H37" i="1" s="1"/>
  <c r="I37" i="1" l="1"/>
  <c r="C38" i="1" l="1"/>
  <c r="J37" i="1"/>
  <c r="K37" i="1" s="1"/>
  <c r="L37" i="1" l="1"/>
  <c r="D38" i="1"/>
  <c r="G40" i="1"/>
  <c r="E38" i="1" l="1"/>
  <c r="F38" i="1" l="1"/>
  <c r="H38" i="1" s="1"/>
  <c r="I38" i="1" l="1"/>
  <c r="C39" i="1" l="1"/>
  <c r="J38" i="1"/>
  <c r="K38" i="1" s="1"/>
  <c r="L38" i="1" l="1"/>
  <c r="G41" i="1"/>
  <c r="D39" i="1"/>
  <c r="E39" i="1" l="1"/>
  <c r="F39" i="1" l="1"/>
  <c r="I39" i="1" s="1"/>
  <c r="C40" i="1" l="1"/>
  <c r="H39" i="1"/>
  <c r="J39" i="1" l="1"/>
  <c r="K39" i="1" s="1"/>
  <c r="G42" i="1"/>
  <c r="D40" i="1"/>
  <c r="E40" i="1" l="1"/>
  <c r="L39" i="1" l="1"/>
  <c r="F40" i="1"/>
  <c r="H40" i="1" s="1"/>
  <c r="I40" i="1" l="1"/>
  <c r="J40" i="1" s="1"/>
  <c r="B79" i="1" l="1"/>
  <c r="C79" i="1" s="1"/>
  <c r="K40" i="1"/>
  <c r="C41" i="1"/>
  <c r="D79" i="1" l="1"/>
  <c r="E79" i="1"/>
  <c r="F79" i="1" s="1"/>
  <c r="L40" i="1"/>
  <c r="G43" i="1"/>
  <c r="D41" i="1"/>
  <c r="G79" i="1" l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E41" i="1"/>
  <c r="F41" i="1" l="1"/>
  <c r="H41" i="1" s="1"/>
  <c r="I41" i="1" l="1"/>
  <c r="J41" i="1" s="1"/>
  <c r="K41" i="1" s="1"/>
  <c r="L41" i="1" l="1"/>
  <c r="C42" i="1"/>
  <c r="G44" i="1" l="1"/>
  <c r="D42" i="1"/>
  <c r="E42" i="1" l="1"/>
  <c r="F42" i="1" l="1"/>
  <c r="H42" i="1" s="1"/>
  <c r="I42" i="1" l="1"/>
  <c r="C43" i="1" l="1"/>
  <c r="J42" i="1"/>
  <c r="K42" i="1" s="1"/>
  <c r="L42" i="1" l="1"/>
  <c r="G45" i="1"/>
  <c r="D43" i="1"/>
  <c r="E43" i="1" l="1"/>
  <c r="F43" i="1" l="1"/>
  <c r="H43" i="1" s="1"/>
  <c r="I43" i="1" l="1"/>
  <c r="C44" i="1" l="1"/>
  <c r="J43" i="1"/>
  <c r="K43" i="1" s="1"/>
  <c r="L43" i="1" l="1"/>
  <c r="G46" i="1"/>
  <c r="D44" i="1"/>
  <c r="E44" i="1" l="1"/>
  <c r="F44" i="1" l="1"/>
  <c r="I44" i="1" s="1"/>
  <c r="C45" i="1" s="1"/>
  <c r="H44" i="1" l="1"/>
  <c r="J44" i="1" l="1"/>
  <c r="G47" i="1"/>
  <c r="D45" i="1"/>
  <c r="E45" i="1" s="1"/>
  <c r="B81" i="1" l="1"/>
  <c r="K44" i="1"/>
  <c r="F45" i="1"/>
  <c r="I45" i="1" s="1"/>
  <c r="C46" i="1" s="1"/>
  <c r="C81" i="1" l="1"/>
  <c r="E81" i="1" s="1"/>
  <c r="F81" i="1" s="1"/>
  <c r="L44" i="1"/>
  <c r="H45" i="1"/>
  <c r="J45" i="1" s="1"/>
  <c r="K45" i="1" s="1"/>
  <c r="D46" i="1"/>
  <c r="E46" i="1" s="1"/>
  <c r="G48" i="1"/>
  <c r="G81" i="1" l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R81" i="1" s="1"/>
  <c r="S81" i="1" s="1"/>
  <c r="T81" i="1" s="1"/>
  <c r="U81" i="1" s="1"/>
  <c r="V81" i="1" s="1"/>
  <c r="W81" i="1" s="1"/>
  <c r="X81" i="1" s="1"/>
  <c r="Y81" i="1" s="1"/>
  <c r="Z81" i="1" s="1"/>
  <c r="AA81" i="1" s="1"/>
  <c r="AB81" i="1" s="1"/>
  <c r="AC81" i="1" s="1"/>
  <c r="AD81" i="1" s="1"/>
  <c r="D81" i="1"/>
  <c r="L45" i="1"/>
  <c r="F46" i="1"/>
  <c r="I46" i="1" s="1"/>
  <c r="C47" i="1" s="1"/>
  <c r="H46" i="1" l="1"/>
  <c r="J46" i="1" s="1"/>
  <c r="K46" i="1" s="1"/>
  <c r="G49" i="1"/>
  <c r="D47" i="1"/>
  <c r="E47" i="1" s="1"/>
  <c r="L46" i="1" l="1"/>
  <c r="F47" i="1"/>
  <c r="H47" i="1" s="1"/>
  <c r="I47" i="1" l="1"/>
  <c r="C48" i="1" s="1"/>
  <c r="G50" i="1" l="1"/>
  <c r="D48" i="1"/>
  <c r="E48" i="1" s="1"/>
  <c r="J47" i="1"/>
  <c r="K47" i="1" s="1"/>
  <c r="L47" i="1" l="1"/>
  <c r="F48" i="1"/>
  <c r="I48" i="1" s="1"/>
  <c r="C49" i="1" s="1"/>
  <c r="H48" i="1" l="1"/>
  <c r="J48" i="1" s="1"/>
  <c r="G51" i="1"/>
  <c r="D49" i="1"/>
  <c r="E49" i="1" s="1"/>
  <c r="F49" i="1" s="1"/>
  <c r="I49" i="1" s="1"/>
  <c r="C50" i="1" s="1"/>
  <c r="B83" i="1" l="1"/>
  <c r="K48" i="1"/>
  <c r="G52" i="1"/>
  <c r="D50" i="1"/>
  <c r="E50" i="1" s="1"/>
  <c r="F50" i="1" s="1"/>
  <c r="I50" i="1" s="1"/>
  <c r="C51" i="1" s="1"/>
  <c r="H49" i="1"/>
  <c r="J49" i="1" s="1"/>
  <c r="K49" i="1" l="1"/>
  <c r="L49" i="1" s="1"/>
  <c r="C83" i="1"/>
  <c r="E83" i="1" s="1"/>
  <c r="F83" i="1" s="1"/>
  <c r="G83" i="1" s="1"/>
  <c r="H83" i="1" s="1"/>
  <c r="L48" i="1"/>
  <c r="G53" i="1"/>
  <c r="D51" i="1"/>
  <c r="E51" i="1" s="1"/>
  <c r="H50" i="1"/>
  <c r="J50" i="1" s="1"/>
  <c r="K50" i="1" s="1"/>
  <c r="I83" i="1" l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D83" i="1"/>
  <c r="L50" i="1"/>
  <c r="F51" i="1"/>
  <c r="H51" i="1" s="1"/>
  <c r="I51" i="1" l="1"/>
  <c r="C52" i="1" s="1"/>
  <c r="G54" i="1" s="1"/>
  <c r="J51" i="1" l="1"/>
  <c r="K51" i="1" s="1"/>
  <c r="D52" i="1"/>
  <c r="E52" i="1" s="1"/>
  <c r="F52" i="1" s="1"/>
  <c r="I52" i="1" s="1"/>
  <c r="C53" i="1" s="1"/>
  <c r="L51" i="1" l="1"/>
  <c r="H52" i="1"/>
  <c r="J52" i="1" s="1"/>
  <c r="G55" i="1"/>
  <c r="D53" i="1"/>
  <c r="E53" i="1" s="1"/>
  <c r="F53" i="1" s="1"/>
  <c r="I53" i="1" s="1"/>
  <c r="C54" i="1" s="1"/>
  <c r="B85" i="1" l="1"/>
  <c r="C85" i="1" s="1"/>
  <c r="K52" i="1"/>
  <c r="H53" i="1"/>
  <c r="J53" i="1" s="1"/>
  <c r="K53" i="1" s="1"/>
  <c r="G56" i="1"/>
  <c r="D54" i="1"/>
  <c r="E54" i="1" s="1"/>
  <c r="F54" i="1" s="1"/>
  <c r="I54" i="1" s="1"/>
  <c r="C55" i="1" s="1"/>
  <c r="D85" i="1" l="1"/>
  <c r="E85" i="1"/>
  <c r="F85" i="1" s="1"/>
  <c r="L52" i="1"/>
  <c r="L53" i="1"/>
  <c r="H54" i="1"/>
  <c r="J54" i="1" s="1"/>
  <c r="G57" i="1"/>
  <c r="D55" i="1"/>
  <c r="E55" i="1" s="1"/>
  <c r="F55" i="1" s="1"/>
  <c r="I55" i="1" s="1"/>
  <c r="C56" i="1" s="1"/>
  <c r="G85" i="1" l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Z85" i="1" s="1"/>
  <c r="AA85" i="1" s="1"/>
  <c r="AB85" i="1" s="1"/>
  <c r="K54" i="1"/>
  <c r="L54" i="1" s="1"/>
  <c r="H55" i="1"/>
  <c r="J55" i="1" s="1"/>
  <c r="K55" i="1" s="1"/>
  <c r="G58" i="1"/>
  <c r="D56" i="1"/>
  <c r="E56" i="1" s="1"/>
  <c r="F56" i="1" s="1"/>
  <c r="I56" i="1" s="1"/>
  <c r="C57" i="1" s="1"/>
  <c r="AC85" i="1" l="1"/>
  <c r="B108" i="1" s="1"/>
  <c r="H56" i="1"/>
  <c r="J56" i="1" s="1"/>
  <c r="G59" i="1"/>
  <c r="D57" i="1"/>
  <c r="E57" i="1" s="1"/>
  <c r="F57" i="1" s="1"/>
  <c r="I57" i="1" s="1"/>
  <c r="C58" i="1" s="1"/>
  <c r="AD85" i="1" l="1"/>
  <c r="C108" i="1" s="1"/>
  <c r="B87" i="1"/>
  <c r="C87" i="1" s="1"/>
  <c r="K56" i="1"/>
  <c r="G60" i="1"/>
  <c r="D58" i="1"/>
  <c r="E58" i="1" s="1"/>
  <c r="F58" i="1" s="1"/>
  <c r="I58" i="1" s="1"/>
  <c r="C59" i="1" s="1"/>
  <c r="H57" i="1"/>
  <c r="J57" i="1" s="1"/>
  <c r="K57" i="1" s="1"/>
  <c r="D87" i="1" l="1"/>
  <c r="F87" i="1"/>
  <c r="H58" i="1"/>
  <c r="J58" i="1" s="1"/>
  <c r="D59" i="1"/>
  <c r="E59" i="1" s="1"/>
  <c r="F59" i="1" s="1"/>
  <c r="I59" i="1" s="1"/>
  <c r="C60" i="1" s="1"/>
  <c r="G87" i="1" l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W87" i="1" s="1"/>
  <c r="X87" i="1" s="1"/>
  <c r="Y87" i="1" s="1"/>
  <c r="Z87" i="1" s="1"/>
  <c r="AA87" i="1" s="1"/>
  <c r="AB87" i="1" s="1"/>
  <c r="AC87" i="1" s="1"/>
  <c r="AD87" i="1" s="1"/>
  <c r="C110" i="1" s="1"/>
  <c r="K58" i="1"/>
  <c r="B88" i="1"/>
  <c r="H59" i="1"/>
  <c r="J59" i="1" s="1"/>
  <c r="K59" i="1" s="1"/>
  <c r="D60" i="1"/>
  <c r="E60" i="1" s="1"/>
  <c r="F60" i="1" s="1"/>
  <c r="I60" i="1" s="1"/>
  <c r="C88" i="1" l="1"/>
  <c r="D88" i="1" s="1"/>
  <c r="C111" i="1" s="1"/>
  <c r="H60" i="1"/>
  <c r="J60" i="1" s="1"/>
  <c r="K60" i="1" l="1"/>
  <c r="B89" i="1"/>
  <c r="B97" i="1" l="1"/>
  <c r="B101" i="1" s="1"/>
  <c r="B102" i="1" s="1"/>
  <c r="C89" i="1"/>
  <c r="D89" i="1" s="1"/>
  <c r="D97" i="1" l="1"/>
  <c r="D101" i="1" s="1"/>
  <c r="D102" i="1" s="1"/>
  <c r="F89" i="1"/>
  <c r="C97" i="1"/>
  <c r="C101" i="1" s="1"/>
  <c r="C102" i="1" s="1"/>
  <c r="E97" i="1" l="1"/>
  <c r="E101" i="1" s="1"/>
  <c r="E102" i="1" s="1"/>
  <c r="G89" i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R89" i="1" s="1"/>
  <c r="S89" i="1" s="1"/>
  <c r="T89" i="1" s="1"/>
  <c r="U89" i="1" s="1"/>
  <c r="V89" i="1" s="1"/>
  <c r="W89" i="1" s="1"/>
  <c r="X89" i="1" s="1"/>
  <c r="Y89" i="1" s="1"/>
  <c r="Z89" i="1" s="1"/>
  <c r="AA89" i="1" s="1"/>
  <c r="AB89" i="1" s="1"/>
  <c r="AC89" i="1" s="1"/>
  <c r="AD89" i="1" s="1"/>
  <c r="C112" i="1" s="1"/>
  <c r="C113" i="1" s="1"/>
  <c r="F97" i="1" l="1"/>
  <c r="G97" i="1" s="1"/>
  <c r="G101" i="1" s="1"/>
  <c r="G102" i="1" s="1"/>
  <c r="H97" i="1" l="1"/>
  <c r="I97" i="1" s="1"/>
  <c r="I101" i="1" s="1"/>
  <c r="I102" i="1" s="1"/>
  <c r="J97" i="1" l="1"/>
  <c r="K97" i="1" s="1"/>
  <c r="K101" i="1" s="1"/>
  <c r="K102" i="1" s="1"/>
  <c r="L97" i="1" l="1"/>
  <c r="M97" i="1" s="1"/>
  <c r="M101" i="1" s="1"/>
  <c r="M102" i="1" s="1"/>
  <c r="N97" i="1" l="1"/>
  <c r="O97" i="1" s="1"/>
  <c r="O101" i="1" s="1"/>
  <c r="O102" i="1" s="1"/>
  <c r="P97" i="1" l="1"/>
  <c r="U97" i="1" l="1"/>
  <c r="U101" i="1" s="1"/>
  <c r="U102" i="1" s="1"/>
  <c r="Q97" i="1"/>
  <c r="R97" i="1" l="1"/>
  <c r="V97" i="1" s="1"/>
  <c r="W97" i="1" s="1"/>
  <c r="W101" i="1" s="1"/>
  <c r="W102" i="1" s="1"/>
  <c r="Q101" i="1"/>
  <c r="Q102" i="1" s="1"/>
  <c r="X97" i="1" l="1"/>
  <c r="Z97" i="1" s="1"/>
  <c r="Z101" i="1" s="1"/>
  <c r="Z102" i="1" s="1"/>
  <c r="AA97" i="1" l="1"/>
  <c r="AB97" i="1"/>
  <c r="AB101" i="1" s="1"/>
  <c r="AB102" i="1" s="1"/>
  <c r="AC97" i="1" l="1"/>
  <c r="AD97" i="1" l="1"/>
  <c r="AD101" i="1" s="1"/>
  <c r="AD102" i="1" s="1"/>
  <c r="AE97" i="1" l="1"/>
  <c r="AF97" i="1" s="1"/>
  <c r="AF101" i="1" s="1"/>
  <c r="AF102" i="1" s="1"/>
  <c r="AG97" i="1" l="1"/>
</calcChain>
</file>

<file path=xl/sharedStrings.xml><?xml version="1.0" encoding="utf-8"?>
<sst xmlns="http://schemas.openxmlformats.org/spreadsheetml/2006/main" count="229" uniqueCount="103">
  <si>
    <t>HOMESTEADS</t>
  </si>
  <si>
    <t>Generations</t>
  </si>
  <si>
    <t>Children</t>
  </si>
  <si>
    <t>People</t>
  </si>
  <si>
    <t>Marriages</t>
  </si>
  <si>
    <t>Young Couples</t>
  </si>
  <si>
    <t>All Wicks</t>
  </si>
  <si>
    <t>Child Deaths</t>
  </si>
  <si>
    <t>Adult Deaths</t>
  </si>
  <si>
    <t>+75</t>
  </si>
  <si>
    <t>+25</t>
  </si>
  <si>
    <t>+50</t>
  </si>
  <si>
    <t>Fertile Couples</t>
  </si>
  <si>
    <t>TABLE 1</t>
  </si>
  <si>
    <t xml:space="preserve"> </t>
  </si>
  <si>
    <t>Residents</t>
  </si>
  <si>
    <t>Movers</t>
  </si>
  <si>
    <t>COWDEN</t>
  </si>
  <si>
    <t>MARDSTON</t>
  </si>
  <si>
    <t>OFFHAM</t>
  </si>
  <si>
    <t>SEVEN OAKS</t>
  </si>
  <si>
    <t>SPELDHURST</t>
  </si>
  <si>
    <t>BUXTED</t>
  </si>
  <si>
    <t>EAST GRINSTED</t>
  </si>
  <si>
    <t>OFFINGHAM</t>
  </si>
  <si>
    <t xml:space="preserve">YAPTON </t>
  </si>
  <si>
    <t>SUSSEX (4)</t>
  </si>
  <si>
    <t>1550-1600</t>
  </si>
  <si>
    <t>HORSMONDEN</t>
  </si>
  <si>
    <t>STONE</t>
  </si>
  <si>
    <t>SURREY (2)</t>
  </si>
  <si>
    <t>KENT (7)</t>
  </si>
  <si>
    <t>BARNES</t>
  </si>
  <si>
    <t>GODSTONE</t>
  </si>
  <si>
    <t>Christenings</t>
  </si>
  <si>
    <t>Wills</t>
  </si>
  <si>
    <t>Burial</t>
  </si>
  <si>
    <t xml:space="preserve">  </t>
  </si>
  <si>
    <t>PARAMETERS</t>
  </si>
  <si>
    <t>TOTALS</t>
  </si>
  <si>
    <t>THE DEN</t>
  </si>
  <si>
    <t>CLENDENE</t>
  </si>
  <si>
    <t>POLEFIELDS</t>
  </si>
  <si>
    <t>LUDWELL FARM</t>
  </si>
  <si>
    <t>BECHINWOODE</t>
  </si>
  <si>
    <t>HOLE FARM</t>
  </si>
  <si>
    <t>KYNGS</t>
  </si>
  <si>
    <t>THE STREET</t>
  </si>
  <si>
    <t>THE MOTE</t>
  </si>
  <si>
    <t>RICKARDS</t>
  </si>
  <si>
    <t>COLES FARM</t>
  </si>
  <si>
    <t>HIGH BUCKHURST</t>
  </si>
  <si>
    <t xml:space="preserve">Capacity = </t>
  </si>
  <si>
    <t>people per christening</t>
  </si>
  <si>
    <t>people per will</t>
  </si>
  <si>
    <t>people per marriage or burial</t>
  </si>
  <si>
    <t>Fertility</t>
  </si>
  <si>
    <t>Birth rate</t>
  </si>
  <si>
    <t>Mortality</t>
  </si>
  <si>
    <t>Marriage rate</t>
  </si>
  <si>
    <t>Great Grands Mortality</t>
  </si>
  <si>
    <t>ACTUAL PARISH RECORDS, WILLS AND MARRIAGES</t>
  </si>
  <si>
    <t>TARGETS</t>
  </si>
  <si>
    <t>ESTIMATES</t>
  </si>
  <si>
    <t>DISTRIBUTION OF WICKENDENS IN COWDEN</t>
  </si>
  <si>
    <t>DISTRIBUTION  OF WICKENDENS IN ENGLAND</t>
  </si>
  <si>
    <t>TABLE 2</t>
  </si>
  <si>
    <t>TABLE 3</t>
  </si>
  <si>
    <t>PEOPLE</t>
  </si>
  <si>
    <t>MOVERS</t>
  </si>
  <si>
    <t>DEN</t>
  </si>
  <si>
    <t>Over</t>
  </si>
  <si>
    <t>needed</t>
  </si>
  <si>
    <t>available</t>
  </si>
  <si>
    <t>DISTRIBUTION</t>
  </si>
  <si>
    <t>TOTAL 1600</t>
  </si>
  <si>
    <t>BY</t>
  </si>
  <si>
    <t>YEAR</t>
  </si>
  <si>
    <t xml:space="preserve"> ASSUMPTIONS:</t>
  </si>
  <si>
    <t>TABLE 4</t>
  </si>
  <si>
    <t>FIRST WICKENDENS MODEL</t>
  </si>
  <si>
    <t>Den Capacity =</t>
  </si>
  <si>
    <t>The question is how many families can live in a homestead before some must move out?</t>
  </si>
  <si>
    <t>The quesstion is what is the unit of analysis, that is, who do you start with to build the model?</t>
  </si>
  <si>
    <t>2.  The timeline is based on 25 years per generation, 4 generations per century, with all adults passing away between 50 and 75.</t>
  </si>
  <si>
    <t>4.  The model rounds all calculated numbers to the nearest whole number.</t>
  </si>
  <si>
    <t>1.  The focus of this model is on  married couples, because those individuals who have children become our ancestors.</t>
  </si>
  <si>
    <t xml:space="preserve">3.  The parameters below show the assumptions for this run of the model. Starting with grown children: </t>
  </si>
  <si>
    <t>1. Three generations can live in a homestead.  That would include up to 20 individuals: grandparents and parents and their children.</t>
  </si>
  <si>
    <r>
      <t>2.</t>
    </r>
    <r>
      <rPr>
        <b/>
        <sz val="11"/>
        <color theme="1"/>
        <rFont val="Tw Cen MT"/>
        <family val="2"/>
        <scheme val="minor"/>
      </rPr>
      <t>MOVEMENT</t>
    </r>
    <r>
      <rPr>
        <sz val="11"/>
        <color theme="1"/>
        <rFont val="Tw Cen MT"/>
        <family val="2"/>
        <scheme val="minor"/>
      </rPr>
      <t xml:space="preserve">  Individuals cnd couples move out to nearest locations that are not maxed out</t>
    </r>
  </si>
  <si>
    <t>ALL WICKENDENS -  IN THE DEN + MOVERS</t>
  </si>
  <si>
    <t>Year</t>
  </si>
  <si>
    <r>
      <t>1</t>
    </r>
    <r>
      <rPr>
        <b/>
        <sz val="11"/>
        <color theme="1"/>
        <rFont val="Tw Cen MT"/>
        <family val="2"/>
        <scheme val="minor"/>
      </rPr>
      <t>.CAPACITIES</t>
    </r>
    <r>
      <rPr>
        <sz val="11"/>
        <color theme="1"/>
        <rFont val="Tw Cen MT"/>
        <family val="2"/>
        <scheme val="minor"/>
      </rPr>
      <t xml:space="preserve"> Capacities max at 20, (e.g., with an average of 5 in four bedrooms). Kyngs is 15 and the Streete is 10.</t>
    </r>
  </si>
  <si>
    <t>INDIVIDUALS</t>
  </si>
  <si>
    <t xml:space="preserve">        58% get married, 60% have children, the first family has 5 children and the rest average 4.2, 25% of whom die.</t>
  </si>
  <si>
    <t>2. Each couple lives to be 50 and dies before the fourth generation is born.</t>
  </si>
  <si>
    <t>GENERAL ASSUMPTIONS</t>
  </si>
  <si>
    <t>COUNTY:</t>
  </si>
  <si>
    <t>DIFFERENCES</t>
  </si>
  <si>
    <t>CARDES</t>
  </si>
  <si>
    <t>WESTERHAM</t>
  </si>
  <si>
    <t xml:space="preserve">   AS A %</t>
  </si>
  <si>
    <t xml:space="preserve">              Revised 3/30/2020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</si>
</sst>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sz val="11"/>
      <name val="Tw Cen MT"/>
      <family val="2"/>
      <scheme val="minor"/>
    </font>
    <font>
      <b/>
      <sz val="14"/>
      <color theme="1"/>
      <name val="Tw Cen MT"/>
      <family val="2"/>
      <scheme val="minor"/>
    </font>
    <font>
      <b/>
      <sz val="16"/>
      <color theme="1"/>
      <name val="Tw Cen MT"/>
      <family val="2"/>
      <scheme val="minor"/>
    </font>
    <font>
      <sz val="14"/>
      <color theme="1"/>
      <name val="Tw Cen M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quotePrefix="1" applyAlignment="1">
      <alignment horizontal="right"/>
    </xf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Font="1"/>
    <xf numFmtId="0" fontId="0" fillId="0" borderId="0" xfId="0" applyFont="1"/>
    <xf numFmtId="0" fontId="1" fillId="2" borderId="0" xfId="0" applyFont="1" applyFill="1"/>
    <xf numFmtId="0" fontId="0" fillId="2" borderId="0" xfId="0" applyFill="1"/>
    <xf numFmtId="1" fontId="0" fillId="2" borderId="0" xfId="0" applyNumberFormat="1" applyFill="1"/>
    <xf numFmtId="1" fontId="0" fillId="0" borderId="0" xfId="0" applyNumberFormat="1" applyFill="1"/>
    <xf numFmtId="1" fontId="0" fillId="0" borderId="0" xfId="0" applyNumberFormat="1" applyFont="1" applyFill="1"/>
    <xf numFmtId="0" fontId="1" fillId="0" borderId="0" xfId="0" applyFont="1" applyAlignment="1">
      <alignment wrapText="1"/>
    </xf>
    <xf numFmtId="1" fontId="0" fillId="3" borderId="0" xfId="0" applyNumberFormat="1" applyFill="1"/>
    <xf numFmtId="0" fontId="0" fillId="4" borderId="0" xfId="0" applyFill="1"/>
    <xf numFmtId="2" fontId="1" fillId="4" borderId="0" xfId="0" applyNumberFormat="1" applyFont="1" applyFill="1"/>
    <xf numFmtId="0" fontId="1" fillId="4" borderId="0" xfId="0" applyFont="1" applyFill="1"/>
    <xf numFmtId="0" fontId="0" fillId="5" borderId="0" xfId="0" applyFill="1"/>
    <xf numFmtId="0" fontId="1" fillId="0" borderId="0" xfId="0" applyFont="1" applyFill="1"/>
    <xf numFmtId="9" fontId="1" fillId="4" borderId="0" xfId="0" applyNumberFormat="1" applyFont="1" applyFill="1"/>
    <xf numFmtId="0" fontId="1" fillId="3" borderId="0" xfId="0" applyFont="1" applyFill="1"/>
    <xf numFmtId="0" fontId="0" fillId="0" borderId="0" xfId="0" applyFill="1"/>
    <xf numFmtId="1" fontId="1" fillId="0" borderId="0" xfId="0" applyNumberFormat="1" applyFont="1" applyFill="1"/>
    <xf numFmtId="1" fontId="1" fillId="3" borderId="0" xfId="0" applyNumberFormat="1" applyFont="1" applyFill="1"/>
    <xf numFmtId="0" fontId="1" fillId="0" borderId="0" xfId="0" applyFont="1" applyFill="1" applyAlignment="1">
      <alignment wrapText="1"/>
    </xf>
    <xf numFmtId="9" fontId="0" fillId="0" borderId="0" xfId="0" applyNumberFormat="1"/>
    <xf numFmtId="0" fontId="4" fillId="0" borderId="0" xfId="0" applyFont="1"/>
    <xf numFmtId="0" fontId="2" fillId="0" borderId="0" xfId="0" applyFont="1" applyFill="1"/>
    <xf numFmtId="0" fontId="5" fillId="0" borderId="0" xfId="0" applyFont="1"/>
    <xf numFmtId="1" fontId="1" fillId="4" borderId="0" xfId="0" applyNumberFormat="1" applyFont="1" applyFill="1"/>
    <xf numFmtId="0" fontId="1" fillId="6" borderId="0" xfId="0" applyFont="1" applyFill="1"/>
    <xf numFmtId="0" fontId="0" fillId="6" borderId="0" xfId="0" applyFill="1"/>
    <xf numFmtId="1" fontId="1" fillId="6" borderId="0" xfId="0" applyNumberFormat="1" applyFont="1" applyFill="1"/>
    <xf numFmtId="0" fontId="4" fillId="0" borderId="0" xfId="0" applyFont="1" applyFill="1" applyAlignment="1"/>
    <xf numFmtId="0" fontId="6" fillId="0" borderId="0" xfId="0" applyFont="1" applyFill="1"/>
    <xf numFmtId="1" fontId="1" fillId="2" borderId="0" xfId="0" applyNumberFormat="1" applyFont="1" applyFill="1"/>
    <xf numFmtId="1" fontId="3" fillId="3" borderId="0" xfId="0" applyNumberFormat="1" applyFont="1" applyFill="1"/>
    <xf numFmtId="0" fontId="0" fillId="3" borderId="0" xfId="0" applyFill="1"/>
    <xf numFmtId="1" fontId="0" fillId="6" borderId="0" xfId="0" applyNumberFormat="1" applyFill="1"/>
    <xf numFmtId="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7FB56-5110-4AD5-BF63-CAF36A1E94CF}">
  <dimension ref="A2:GV127"/>
  <sheetViews>
    <sheetView tabSelected="1" topLeftCell="A10" zoomScale="98" zoomScaleNormal="98" workbookViewId="0">
      <selection activeCell="E4" sqref="E4"/>
    </sheetView>
  </sheetViews>
  <sheetFormatPr defaultRowHeight="14.25" x14ac:dyDescent="0.2"/>
  <cols>
    <col min="1" max="1" width="11.375" customWidth="1"/>
    <col min="2" max="2" width="7.75" customWidth="1"/>
    <col min="6" max="6" width="8.625" customWidth="1"/>
    <col min="11" max="11" width="9.375" customWidth="1"/>
    <col min="18" max="18" width="9" style="3"/>
  </cols>
  <sheetData>
    <row r="2" spans="1:9" ht="20.25" x14ac:dyDescent="0.3">
      <c r="E2" s="28" t="s">
        <v>80</v>
      </c>
    </row>
    <row r="3" spans="1:9" x14ac:dyDescent="0.2">
      <c r="E3" t="s">
        <v>102</v>
      </c>
    </row>
    <row r="4" spans="1:9" x14ac:dyDescent="0.2">
      <c r="A4" s="1" t="s">
        <v>96</v>
      </c>
    </row>
    <row r="5" spans="1:9" x14ac:dyDescent="0.2">
      <c r="B5" s="1" t="s">
        <v>93</v>
      </c>
      <c r="D5" t="s">
        <v>83</v>
      </c>
    </row>
    <row r="6" spans="1:9" x14ac:dyDescent="0.2">
      <c r="B6" s="6" t="s">
        <v>86</v>
      </c>
    </row>
    <row r="7" spans="1:9" x14ac:dyDescent="0.2">
      <c r="B7" t="s">
        <v>84</v>
      </c>
    </row>
    <row r="8" spans="1:9" x14ac:dyDescent="0.2">
      <c r="B8" t="s">
        <v>87</v>
      </c>
    </row>
    <row r="9" spans="1:9" x14ac:dyDescent="0.2">
      <c r="B9" s="25" t="s">
        <v>94</v>
      </c>
      <c r="E9" s="25"/>
    </row>
    <row r="10" spans="1:9" x14ac:dyDescent="0.2">
      <c r="B10" t="s">
        <v>85</v>
      </c>
    </row>
    <row r="11" spans="1:9" x14ac:dyDescent="0.2">
      <c r="B11" s="1" t="s">
        <v>0</v>
      </c>
      <c r="D11" t="s">
        <v>82</v>
      </c>
    </row>
    <row r="12" spans="1:9" x14ac:dyDescent="0.2">
      <c r="B12" t="s">
        <v>88</v>
      </c>
    </row>
    <row r="13" spans="1:9" x14ac:dyDescent="0.2">
      <c r="B13" t="s">
        <v>95</v>
      </c>
    </row>
    <row r="14" spans="1:9" x14ac:dyDescent="0.2">
      <c r="B14" t="s">
        <v>14</v>
      </c>
    </row>
    <row r="15" spans="1:9" x14ac:dyDescent="0.2">
      <c r="B15" s="16" t="s">
        <v>38</v>
      </c>
      <c r="C15" s="14"/>
      <c r="D15" s="16" t="s">
        <v>56</v>
      </c>
      <c r="E15" s="16" t="s">
        <v>57</v>
      </c>
      <c r="F15" s="16" t="s">
        <v>58</v>
      </c>
      <c r="G15" s="16" t="s">
        <v>60</v>
      </c>
      <c r="H15" s="16"/>
      <c r="I15" s="16" t="s">
        <v>59</v>
      </c>
    </row>
    <row r="16" spans="1:9" x14ac:dyDescent="0.2">
      <c r="A16" s="27"/>
      <c r="B16" s="14"/>
      <c r="C16" s="16"/>
      <c r="D16" s="15">
        <v>0.6</v>
      </c>
      <c r="E16" s="16">
        <v>4.2</v>
      </c>
      <c r="F16" s="15">
        <v>0.2485</v>
      </c>
      <c r="G16" s="19">
        <v>1</v>
      </c>
      <c r="H16" s="16"/>
      <c r="I16" s="16">
        <v>0.57999999999999996</v>
      </c>
    </row>
    <row r="17" spans="1:25" x14ac:dyDescent="0.2">
      <c r="A17" s="27"/>
      <c r="B17" s="14"/>
      <c r="C17" s="16"/>
      <c r="D17" s="15"/>
      <c r="E17" s="16"/>
      <c r="F17" s="15"/>
      <c r="G17" s="19"/>
      <c r="H17" s="16"/>
      <c r="I17" s="16"/>
    </row>
    <row r="18" spans="1:25" x14ac:dyDescent="0.2">
      <c r="G18" s="16" t="s">
        <v>81</v>
      </c>
      <c r="H18" s="14"/>
      <c r="I18" s="16">
        <v>20</v>
      </c>
    </row>
    <row r="19" spans="1:25" x14ac:dyDescent="0.2">
      <c r="A19" s="1" t="s">
        <v>14</v>
      </c>
    </row>
    <row r="20" spans="1:25" ht="18.75" x14ac:dyDescent="0.3">
      <c r="A20" s="26" t="s">
        <v>13</v>
      </c>
      <c r="B20" s="26" t="s">
        <v>90</v>
      </c>
    </row>
    <row r="21" spans="1:25" x14ac:dyDescent="0.2">
      <c r="A21" s="1"/>
    </row>
    <row r="22" spans="1:25" x14ac:dyDescent="0.2">
      <c r="A22" s="1" t="s">
        <v>91</v>
      </c>
      <c r="B22" s="1" t="s">
        <v>1</v>
      </c>
      <c r="C22" t="s">
        <v>14</v>
      </c>
    </row>
    <row r="23" spans="1:25" s="1" customFormat="1" ht="28.5" x14ac:dyDescent="0.2">
      <c r="C23" s="12" t="s">
        <v>5</v>
      </c>
      <c r="D23" s="12" t="s">
        <v>12</v>
      </c>
      <c r="E23" s="1" t="s">
        <v>2</v>
      </c>
      <c r="F23" s="12" t="s">
        <v>7</v>
      </c>
      <c r="G23" s="12" t="s">
        <v>8</v>
      </c>
      <c r="H23" s="1" t="s">
        <v>6</v>
      </c>
      <c r="I23" s="1" t="s">
        <v>4</v>
      </c>
      <c r="J23" s="7" t="s">
        <v>3</v>
      </c>
      <c r="K23" s="7" t="s">
        <v>69</v>
      </c>
      <c r="L23" s="7" t="s">
        <v>70</v>
      </c>
      <c r="N23" s="12"/>
      <c r="O23" s="18"/>
      <c r="P23" s="24"/>
      <c r="Q23" s="24"/>
      <c r="R23" s="18"/>
      <c r="S23" s="24"/>
      <c r="T23" s="24"/>
      <c r="U23" s="18"/>
      <c r="V23" s="18"/>
      <c r="W23" s="18"/>
      <c r="X23" s="18"/>
    </row>
    <row r="24" spans="1:25" x14ac:dyDescent="0.2">
      <c r="A24" s="1">
        <v>700</v>
      </c>
      <c r="B24">
        <v>0</v>
      </c>
      <c r="C24">
        <v>0</v>
      </c>
      <c r="D24">
        <v>0</v>
      </c>
      <c r="E24" s="3">
        <v>0</v>
      </c>
      <c r="F24" s="3">
        <f t="shared" ref="F24:F31" si="0">PRODUCT(E24,$F$16)</f>
        <v>0</v>
      </c>
      <c r="G24">
        <v>0</v>
      </c>
      <c r="H24" s="3">
        <f>SUM(C24*2)+(E24-F24)</f>
        <v>0</v>
      </c>
      <c r="I24">
        <v>0</v>
      </c>
      <c r="J24" s="8">
        <f t="shared" ref="J24:J25" si="1">SUM(H24+I24)</f>
        <v>0</v>
      </c>
      <c r="K24" s="9">
        <f>IF(J24&lt;$I$18+1,0,J24-$I$18)</f>
        <v>0</v>
      </c>
      <c r="L24" s="9">
        <f t="shared" ref="L24:L25" si="2">SUM(J24-K24)</f>
        <v>0</v>
      </c>
      <c r="O24" s="21"/>
      <c r="P24" s="21"/>
      <c r="Q24" s="21"/>
      <c r="R24" s="10"/>
      <c r="S24" s="10"/>
      <c r="T24" s="10"/>
      <c r="U24" s="21"/>
      <c r="V24" s="21"/>
      <c r="W24" s="21"/>
      <c r="X24" s="21"/>
    </row>
    <row r="25" spans="1:25" x14ac:dyDescent="0.2">
      <c r="A25" s="2" t="s">
        <v>10</v>
      </c>
      <c r="C25" s="3">
        <v>1</v>
      </c>
      <c r="D25" s="3">
        <v>1</v>
      </c>
      <c r="E25" s="3">
        <v>5</v>
      </c>
      <c r="F25" s="3">
        <f t="shared" si="0"/>
        <v>1.2424999999999999</v>
      </c>
      <c r="G25" s="3">
        <v>0</v>
      </c>
      <c r="H25" s="3">
        <f>SUM(C25*2)+(E25-F25)</f>
        <v>5.7575000000000003</v>
      </c>
      <c r="I25" s="3">
        <f>PRODUCT((E25-F25),$I$16)</f>
        <v>2.1793499999999999</v>
      </c>
      <c r="J25" s="9">
        <f t="shared" si="1"/>
        <v>7.9368499999999997</v>
      </c>
      <c r="K25" s="9">
        <f t="shared" ref="K25:K54" si="3">IF(J25&lt;$I$18+1,0,J25-$I$18)</f>
        <v>0</v>
      </c>
      <c r="L25" s="9">
        <f t="shared" si="2"/>
        <v>7.9368499999999997</v>
      </c>
      <c r="O25" s="21"/>
      <c r="P25" s="21"/>
      <c r="Q25" s="21"/>
      <c r="R25" s="10"/>
      <c r="S25" s="10"/>
      <c r="T25" s="10"/>
      <c r="U25" s="21"/>
      <c r="V25" s="21"/>
      <c r="W25" s="21"/>
      <c r="X25" s="21"/>
    </row>
    <row r="26" spans="1:25" x14ac:dyDescent="0.2">
      <c r="A26" s="2" t="s">
        <v>11</v>
      </c>
      <c r="C26" s="3">
        <f>I25</f>
        <v>2.1793499999999999</v>
      </c>
      <c r="D26" s="3">
        <f>PRODUCT(C26,$D$16)</f>
        <v>1.3076099999999999</v>
      </c>
      <c r="E26" s="3">
        <f>PRODUCT(D26,$E$16)</f>
        <v>5.491962</v>
      </c>
      <c r="F26" s="3">
        <f t="shared" si="0"/>
        <v>1.3647525570000001</v>
      </c>
      <c r="G26" s="3">
        <f t="shared" ref="G26" si="4">PRODUCT(C24,2)</f>
        <v>0</v>
      </c>
      <c r="H26" s="3">
        <f>SUM(C26*2)+(C25*2)+(E26-F26)</f>
        <v>10.485909443000001</v>
      </c>
      <c r="I26" s="3">
        <f t="shared" ref="I26:I32" si="5">PRODUCT((E26-F26),$I$16)</f>
        <v>2.3937814769399997</v>
      </c>
      <c r="J26" s="9">
        <f t="shared" ref="J26" si="6">SUM(H26+I26)</f>
        <v>12.87969091994</v>
      </c>
      <c r="K26" s="9">
        <f t="shared" si="3"/>
        <v>0</v>
      </c>
      <c r="L26" s="9">
        <f t="shared" ref="L26" si="7">SUM(J26-K26)</f>
        <v>12.87969091994</v>
      </c>
      <c r="O26" s="21"/>
      <c r="P26" s="21"/>
      <c r="Q26" s="21"/>
      <c r="R26" s="10"/>
      <c r="S26" s="10"/>
      <c r="T26" s="10"/>
      <c r="U26" s="21"/>
      <c r="V26" s="21"/>
      <c r="W26" s="21"/>
      <c r="X26" s="21"/>
    </row>
    <row r="27" spans="1:25" x14ac:dyDescent="0.2">
      <c r="A27" s="2" t="s">
        <v>9</v>
      </c>
      <c r="C27" s="3">
        <f t="shared" ref="C27:C32" si="8">I26</f>
        <v>2.3937814769399997</v>
      </c>
      <c r="D27" s="3">
        <f t="shared" ref="D27:D32" si="9">PRODUCT(C27,$D$16)</f>
        <v>1.4362688861639998</v>
      </c>
      <c r="E27" s="3">
        <f t="shared" ref="E27:E32" si="10">PRODUCT(D27,$E$16)</f>
        <v>6.0323293218887999</v>
      </c>
      <c r="F27" s="3">
        <f t="shared" si="0"/>
        <v>1.4990338364893667</v>
      </c>
      <c r="G27" s="3">
        <f t="shared" ref="G27:G32" si="11">PRODUCT(C25,2)</f>
        <v>2</v>
      </c>
      <c r="H27" s="3">
        <f t="shared" ref="H27:H48" si="12">SUM(C27*2)+(C26*2)+(E27-F27)</f>
        <v>13.679558439279432</v>
      </c>
      <c r="I27" s="3">
        <f t="shared" si="5"/>
        <v>2.6293113815316711</v>
      </c>
      <c r="J27" s="9">
        <f t="shared" ref="J27:J32" si="13">SUM(H27+I27)</f>
        <v>16.308869820811104</v>
      </c>
      <c r="K27" s="9">
        <f t="shared" si="3"/>
        <v>0</v>
      </c>
      <c r="L27" s="9">
        <f t="shared" ref="L27:L32" si="14">SUM(J27-K27)</f>
        <v>16.308869820811104</v>
      </c>
      <c r="O27" s="21"/>
      <c r="P27" s="21"/>
      <c r="Q27" s="21"/>
      <c r="R27" s="10"/>
      <c r="S27" s="10"/>
      <c r="T27" s="10"/>
      <c r="U27" s="21"/>
      <c r="V27" s="21"/>
      <c r="W27" s="21"/>
      <c r="X27" s="21"/>
    </row>
    <row r="28" spans="1:25" x14ac:dyDescent="0.2">
      <c r="A28" s="1">
        <v>800</v>
      </c>
      <c r="B28">
        <v>4</v>
      </c>
      <c r="C28" s="3">
        <f t="shared" si="8"/>
        <v>2.6293113815316711</v>
      </c>
      <c r="D28" s="3">
        <f t="shared" si="9"/>
        <v>1.5775868289190027</v>
      </c>
      <c r="E28" s="3">
        <f t="shared" si="10"/>
        <v>6.6258646814598112</v>
      </c>
      <c r="F28" s="3">
        <f t="shared" si="0"/>
        <v>1.646527373342763</v>
      </c>
      <c r="G28" s="3">
        <f t="shared" si="11"/>
        <v>4.3586999999999998</v>
      </c>
      <c r="H28" s="3">
        <f t="shared" si="12"/>
        <v>15.025523025060391</v>
      </c>
      <c r="I28" s="3">
        <f t="shared" si="5"/>
        <v>2.8880156387078877</v>
      </c>
      <c r="J28" s="9">
        <f t="shared" si="13"/>
        <v>17.913538663768279</v>
      </c>
      <c r="K28" s="9">
        <f t="shared" si="3"/>
        <v>0</v>
      </c>
      <c r="L28" s="9">
        <f t="shared" si="14"/>
        <v>17.913538663768279</v>
      </c>
      <c r="O28" s="21"/>
      <c r="P28" s="21"/>
      <c r="Q28" s="21"/>
      <c r="R28" s="10"/>
      <c r="S28" s="10"/>
      <c r="T28" s="10"/>
      <c r="U28" s="21"/>
      <c r="V28" s="21"/>
      <c r="W28" s="21"/>
      <c r="X28" s="21"/>
    </row>
    <row r="29" spans="1:25" x14ac:dyDescent="0.2">
      <c r="C29" s="3">
        <f t="shared" si="8"/>
        <v>2.8880156387078877</v>
      </c>
      <c r="D29" s="3">
        <f t="shared" si="9"/>
        <v>1.7328093832247327</v>
      </c>
      <c r="E29" s="3">
        <f t="shared" si="10"/>
        <v>7.2777994095438778</v>
      </c>
      <c r="F29" s="3">
        <f t="shared" si="0"/>
        <v>1.8085331532716535</v>
      </c>
      <c r="G29" s="3">
        <f t="shared" si="11"/>
        <v>4.7875629538799993</v>
      </c>
      <c r="H29" s="3">
        <f t="shared" si="12"/>
        <v>16.503920296751343</v>
      </c>
      <c r="I29" s="3">
        <f t="shared" si="5"/>
        <v>3.1721744286378897</v>
      </c>
      <c r="J29" s="9">
        <f t="shared" si="13"/>
        <v>19.676094725389234</v>
      </c>
      <c r="K29" s="9">
        <f t="shared" si="3"/>
        <v>0</v>
      </c>
      <c r="L29" s="9">
        <f t="shared" si="14"/>
        <v>19.676094725389234</v>
      </c>
      <c r="M29" s="6"/>
      <c r="N29" s="6"/>
      <c r="O29" s="21"/>
      <c r="P29" s="21"/>
      <c r="Q29" s="21"/>
      <c r="R29" s="10"/>
      <c r="S29" s="10"/>
      <c r="T29" s="10"/>
      <c r="U29" s="21"/>
      <c r="V29" s="21"/>
      <c r="W29" s="21"/>
      <c r="X29" s="21"/>
    </row>
    <row r="30" spans="1:25" x14ac:dyDescent="0.2">
      <c r="A30" t="s">
        <v>14</v>
      </c>
      <c r="B30" t="s">
        <v>14</v>
      </c>
      <c r="C30" s="3">
        <f t="shared" si="8"/>
        <v>3.1721744286378897</v>
      </c>
      <c r="D30" s="3">
        <f t="shared" si="9"/>
        <v>1.9033046571827337</v>
      </c>
      <c r="E30" s="3">
        <f t="shared" si="10"/>
        <v>7.9938795601674819</v>
      </c>
      <c r="F30" s="3">
        <f t="shared" si="0"/>
        <v>1.9864790707016193</v>
      </c>
      <c r="G30" s="3">
        <f t="shared" si="11"/>
        <v>5.2586227630633422</v>
      </c>
      <c r="H30" s="3">
        <f t="shared" si="12"/>
        <v>18.127780624157417</v>
      </c>
      <c r="I30" s="3">
        <f t="shared" si="5"/>
        <v>3.4842922838901997</v>
      </c>
      <c r="J30" s="9">
        <f t="shared" si="13"/>
        <v>21.612072908047615</v>
      </c>
      <c r="K30" s="9">
        <f t="shared" si="3"/>
        <v>1.6120729080476153</v>
      </c>
      <c r="L30" s="9">
        <f t="shared" si="14"/>
        <v>20</v>
      </c>
      <c r="M30" s="6"/>
      <c r="N30" s="6"/>
      <c r="O30" s="21"/>
      <c r="P30" s="21"/>
      <c r="Q30" s="21"/>
      <c r="R30" s="10"/>
      <c r="S30" s="10"/>
      <c r="T30" s="10"/>
      <c r="U30" s="21"/>
      <c r="V30" s="21"/>
      <c r="W30" s="21"/>
      <c r="X30" s="21"/>
    </row>
    <row r="31" spans="1:25" x14ac:dyDescent="0.2">
      <c r="C31" s="3">
        <f t="shared" si="8"/>
        <v>3.4842922838901997</v>
      </c>
      <c r="D31" s="3">
        <f t="shared" si="9"/>
        <v>2.0905753703341197</v>
      </c>
      <c r="E31" s="3">
        <f t="shared" si="10"/>
        <v>8.7804165554033027</v>
      </c>
      <c r="F31" s="3">
        <f t="shared" si="0"/>
        <v>2.1819335140177207</v>
      </c>
      <c r="G31" s="3">
        <f t="shared" si="11"/>
        <v>5.7760312774157754</v>
      </c>
      <c r="H31" s="3">
        <f t="shared" si="12"/>
        <v>19.911416466441761</v>
      </c>
      <c r="I31" s="3">
        <f t="shared" si="5"/>
        <v>3.8271201640036372</v>
      </c>
      <c r="J31" s="9">
        <f t="shared" si="13"/>
        <v>23.738536630445399</v>
      </c>
      <c r="K31" s="9">
        <f t="shared" si="3"/>
        <v>3.7385366304453989</v>
      </c>
      <c r="L31" s="9">
        <f t="shared" si="14"/>
        <v>20</v>
      </c>
      <c r="M31" s="6"/>
      <c r="N31" s="1"/>
      <c r="O31" s="21"/>
      <c r="P31" s="21"/>
      <c r="Q31" s="21"/>
      <c r="R31" s="10"/>
      <c r="S31" s="10"/>
      <c r="T31" s="10"/>
      <c r="U31" s="21"/>
      <c r="V31" s="21"/>
      <c r="W31" s="21"/>
      <c r="X31" s="21"/>
    </row>
    <row r="32" spans="1:25" x14ac:dyDescent="0.2">
      <c r="A32" s="1">
        <v>900</v>
      </c>
      <c r="B32">
        <v>8</v>
      </c>
      <c r="C32" s="3">
        <f t="shared" si="8"/>
        <v>3.8271201640036372</v>
      </c>
      <c r="D32" s="3">
        <f t="shared" si="9"/>
        <v>2.296272098402182</v>
      </c>
      <c r="E32" s="3">
        <f t="shared" si="10"/>
        <v>9.6443428132891658</v>
      </c>
      <c r="F32" s="3">
        <f>PRODUCT(E32,$F$16)</f>
        <v>2.3966191891023576</v>
      </c>
      <c r="G32" s="3">
        <f t="shared" si="11"/>
        <v>6.3443488572757794</v>
      </c>
      <c r="H32" s="3">
        <f t="shared" si="12"/>
        <v>21.870548519974481</v>
      </c>
      <c r="I32" s="3">
        <f t="shared" si="5"/>
        <v>4.2036797020283485</v>
      </c>
      <c r="J32" s="9">
        <f t="shared" si="13"/>
        <v>26.07422822200283</v>
      </c>
      <c r="K32" s="9">
        <f t="shared" si="3"/>
        <v>6.0742282220028301</v>
      </c>
      <c r="L32" s="9">
        <f t="shared" si="14"/>
        <v>20</v>
      </c>
      <c r="M32" s="6"/>
      <c r="N32" s="1"/>
      <c r="O32" s="21"/>
      <c r="P32" s="11"/>
      <c r="Q32" s="11"/>
      <c r="R32" s="11"/>
      <c r="S32" s="11"/>
      <c r="T32" s="11"/>
      <c r="U32" s="11"/>
      <c r="V32" s="11"/>
      <c r="W32" s="11"/>
      <c r="X32" s="11"/>
      <c r="Y32" s="5"/>
    </row>
    <row r="33" spans="1:25" x14ac:dyDescent="0.2">
      <c r="A33" s="1"/>
      <c r="C33" s="3">
        <f t="shared" ref="C33:C36" si="15">I32</f>
        <v>4.2036797020283485</v>
      </c>
      <c r="D33" s="3">
        <f t="shared" ref="D33:D36" si="16">PRODUCT(C33,$D$16)</f>
        <v>2.5222078212170089</v>
      </c>
      <c r="E33" s="3">
        <f t="shared" ref="E33:E36" si="17">PRODUCT(D33,$E$16)</f>
        <v>10.593272849111438</v>
      </c>
      <c r="F33" s="3">
        <f t="shared" ref="F33:F35" si="18">PRODUCT(E33,$F$16)</f>
        <v>2.6324283030041924</v>
      </c>
      <c r="G33" s="3">
        <f t="shared" ref="G33:G36" si="19">PRODUCT(C31,2)</f>
        <v>6.9685845677803995</v>
      </c>
      <c r="H33" s="3">
        <f t="shared" si="12"/>
        <v>24.022444278171218</v>
      </c>
      <c r="I33" s="3">
        <f t="shared" ref="I33:I36" si="20">PRODUCT((E33-F33),$I$16)</f>
        <v>4.6172898367422022</v>
      </c>
      <c r="J33" s="9">
        <f t="shared" ref="J33:J36" si="21">SUM(H33+I33)</f>
        <v>28.63973411491342</v>
      </c>
      <c r="K33" s="9">
        <f t="shared" si="3"/>
        <v>8.6397341149134199</v>
      </c>
      <c r="L33" s="9">
        <f t="shared" ref="L33:L36" si="22">SUM(J33-K33)</f>
        <v>20</v>
      </c>
      <c r="M33" s="6"/>
      <c r="N33" s="6"/>
      <c r="O33" s="21"/>
      <c r="P33" s="21"/>
      <c r="Q33" s="21"/>
      <c r="R33" s="10"/>
      <c r="S33" s="10"/>
      <c r="T33" s="10"/>
      <c r="U33" s="21"/>
      <c r="V33" s="21"/>
      <c r="W33" s="21"/>
      <c r="X33" s="21"/>
    </row>
    <row r="34" spans="1:25" x14ac:dyDescent="0.2">
      <c r="A34" s="1"/>
      <c r="C34" s="3">
        <f t="shared" si="15"/>
        <v>4.6172898367422022</v>
      </c>
      <c r="D34" s="3">
        <f t="shared" si="16"/>
        <v>2.7703739020453213</v>
      </c>
      <c r="E34" s="3">
        <f t="shared" si="17"/>
        <v>11.635570388590351</v>
      </c>
      <c r="F34" s="3">
        <f t="shared" si="18"/>
        <v>2.8914392415647021</v>
      </c>
      <c r="G34" s="3">
        <f t="shared" si="19"/>
        <v>7.6542403280072744</v>
      </c>
      <c r="H34" s="3">
        <f t="shared" si="12"/>
        <v>26.386070224566751</v>
      </c>
      <c r="I34" s="3">
        <f t="shared" si="20"/>
        <v>5.0715960652748757</v>
      </c>
      <c r="J34" s="9">
        <f t="shared" si="21"/>
        <v>31.457666289841626</v>
      </c>
      <c r="K34" s="9">
        <f t="shared" si="3"/>
        <v>11.457666289841626</v>
      </c>
      <c r="L34" s="9">
        <f t="shared" si="22"/>
        <v>20</v>
      </c>
      <c r="M34" s="6"/>
      <c r="N34" s="6"/>
      <c r="O34" s="21"/>
      <c r="P34" s="21"/>
      <c r="Q34" s="21"/>
      <c r="R34" s="10"/>
      <c r="S34" s="10"/>
      <c r="T34" s="10"/>
      <c r="U34" s="21"/>
      <c r="V34" s="21"/>
      <c r="W34" s="21"/>
      <c r="X34" s="21"/>
    </row>
    <row r="35" spans="1:25" x14ac:dyDescent="0.2">
      <c r="C35" s="3">
        <f t="shared" si="15"/>
        <v>5.0715960652748757</v>
      </c>
      <c r="D35" s="3">
        <f t="shared" si="16"/>
        <v>3.0429576391649253</v>
      </c>
      <c r="E35" s="3">
        <f t="shared" si="17"/>
        <v>12.780422084492686</v>
      </c>
      <c r="F35" s="3">
        <f t="shared" si="18"/>
        <v>3.1759348879964326</v>
      </c>
      <c r="G35" s="3">
        <f t="shared" si="19"/>
        <v>8.407359404056697</v>
      </c>
      <c r="H35" s="3">
        <f t="shared" si="12"/>
        <v>28.982259000530409</v>
      </c>
      <c r="I35" s="3">
        <f t="shared" si="20"/>
        <v>5.5706025739678271</v>
      </c>
      <c r="J35" s="9">
        <f t="shared" si="21"/>
        <v>34.552861574498237</v>
      </c>
      <c r="K35" s="9">
        <f t="shared" si="3"/>
        <v>14.552861574498237</v>
      </c>
      <c r="L35" s="9">
        <f t="shared" si="22"/>
        <v>20</v>
      </c>
      <c r="M35" s="6"/>
      <c r="N35" s="6"/>
      <c r="O35" s="21"/>
      <c r="P35" s="21"/>
      <c r="Q35" s="21"/>
      <c r="R35" s="10"/>
      <c r="S35" s="10"/>
      <c r="T35" s="10"/>
      <c r="U35" s="21"/>
      <c r="V35" s="21"/>
      <c r="W35" s="21"/>
      <c r="X35" s="21"/>
    </row>
    <row r="36" spans="1:25" x14ac:dyDescent="0.2">
      <c r="A36" s="1">
        <v>1000</v>
      </c>
      <c r="B36">
        <v>12</v>
      </c>
      <c r="C36" s="3">
        <f t="shared" si="15"/>
        <v>5.5706025739678271</v>
      </c>
      <c r="D36" s="3">
        <f t="shared" si="16"/>
        <v>3.342361544380696</v>
      </c>
      <c r="E36" s="3">
        <f t="shared" si="17"/>
        <v>14.037918486398924</v>
      </c>
      <c r="F36" s="3">
        <f>PRODUCT(E36,$F$16)</f>
        <v>3.4884227438701325</v>
      </c>
      <c r="G36" s="3">
        <f t="shared" si="19"/>
        <v>9.2345796734844043</v>
      </c>
      <c r="H36" s="3">
        <f t="shared" si="12"/>
        <v>31.833893021014198</v>
      </c>
      <c r="I36" s="3">
        <f t="shared" si="20"/>
        <v>6.1187075306666978</v>
      </c>
      <c r="J36" s="9">
        <f t="shared" si="21"/>
        <v>37.952600551680895</v>
      </c>
      <c r="K36" s="9">
        <f t="shared" si="3"/>
        <v>17.952600551680895</v>
      </c>
      <c r="L36" s="9">
        <f t="shared" si="22"/>
        <v>20</v>
      </c>
      <c r="M36" s="6"/>
      <c r="N36" s="1"/>
      <c r="O36" s="21"/>
      <c r="P36" s="11"/>
      <c r="Q36" s="11"/>
      <c r="R36" s="11"/>
      <c r="S36" s="11"/>
      <c r="T36" s="11"/>
      <c r="U36" s="11"/>
      <c r="V36" s="11"/>
      <c r="W36" s="11"/>
      <c r="X36" s="11"/>
      <c r="Y36" s="5"/>
    </row>
    <row r="37" spans="1:25" x14ac:dyDescent="0.2">
      <c r="A37" s="1"/>
      <c r="C37" s="3">
        <f t="shared" ref="C37:C40" si="23">I36</f>
        <v>6.1187075306666978</v>
      </c>
      <c r="D37" s="3">
        <f t="shared" ref="D37:D40" si="24">PRODUCT(C37,$D$16)</f>
        <v>3.6712245184000185</v>
      </c>
      <c r="E37" s="3">
        <f t="shared" ref="E37:E40" si="25">PRODUCT(D37,$E$16)</f>
        <v>15.419142977280078</v>
      </c>
      <c r="F37" s="3">
        <f t="shared" ref="F37:F39" si="26">PRODUCT(E37,$F$16)</f>
        <v>3.8316570298540995</v>
      </c>
      <c r="G37" s="3">
        <f t="shared" ref="G37:G40" si="27">PRODUCT(C35,2)</f>
        <v>10.143192130549751</v>
      </c>
      <c r="H37" s="3">
        <f t="shared" si="12"/>
        <v>34.966106156695034</v>
      </c>
      <c r="I37" s="3">
        <f t="shared" ref="I37:I40" si="28">PRODUCT((E37-F37),$I$16)</f>
        <v>6.7207418495070668</v>
      </c>
      <c r="J37" s="9">
        <f t="shared" ref="J37:J40" si="29">SUM(H37+I37)</f>
        <v>41.686848006202098</v>
      </c>
      <c r="K37" s="9">
        <f t="shared" si="3"/>
        <v>21.686848006202098</v>
      </c>
      <c r="L37" s="9">
        <f t="shared" ref="L37:L40" si="30">SUM(J37-K37)</f>
        <v>20</v>
      </c>
      <c r="M37" s="6"/>
      <c r="N37" s="6"/>
      <c r="O37" s="21"/>
      <c r="P37" s="21"/>
      <c r="Q37" s="21"/>
      <c r="R37" s="10"/>
      <c r="S37" s="10"/>
      <c r="T37" s="10"/>
      <c r="U37" s="21"/>
      <c r="V37" s="21"/>
      <c r="W37" s="21"/>
      <c r="X37" s="21"/>
    </row>
    <row r="38" spans="1:25" x14ac:dyDescent="0.2">
      <c r="A38" s="1"/>
      <c r="C38" s="3">
        <f t="shared" si="23"/>
        <v>6.7207418495070668</v>
      </c>
      <c r="D38" s="3">
        <f t="shared" si="24"/>
        <v>4.0324451097042395</v>
      </c>
      <c r="E38" s="3">
        <f t="shared" si="25"/>
        <v>16.936269460757806</v>
      </c>
      <c r="F38" s="3">
        <f t="shared" si="26"/>
        <v>4.2086629609983151</v>
      </c>
      <c r="G38" s="3">
        <f t="shared" si="27"/>
        <v>11.141205147935654</v>
      </c>
      <c r="H38" s="3">
        <f t="shared" si="12"/>
        <v>38.406505260107025</v>
      </c>
      <c r="I38" s="3">
        <f t="shared" si="28"/>
        <v>7.3820117698605046</v>
      </c>
      <c r="J38" s="9">
        <f t="shared" si="29"/>
        <v>45.788517029967529</v>
      </c>
      <c r="K38" s="9">
        <f t="shared" si="3"/>
        <v>25.788517029967529</v>
      </c>
      <c r="L38" s="9">
        <f t="shared" si="30"/>
        <v>20</v>
      </c>
      <c r="M38" s="6"/>
      <c r="N38" s="6"/>
      <c r="O38" s="21"/>
      <c r="P38" s="21"/>
      <c r="Q38" s="21"/>
      <c r="R38" s="10"/>
      <c r="S38" s="10"/>
      <c r="T38" s="10"/>
      <c r="U38" s="21"/>
      <c r="V38" s="21"/>
      <c r="W38" s="21"/>
      <c r="X38" s="21"/>
    </row>
    <row r="39" spans="1:25" x14ac:dyDescent="0.2">
      <c r="C39" s="3">
        <f t="shared" si="23"/>
        <v>7.3820117698605046</v>
      </c>
      <c r="D39" s="3">
        <f t="shared" si="24"/>
        <v>4.4292070619163022</v>
      </c>
      <c r="E39" s="3">
        <f t="shared" si="25"/>
        <v>18.60266966004847</v>
      </c>
      <c r="F39" s="3">
        <f t="shared" si="26"/>
        <v>4.6227634105220448</v>
      </c>
      <c r="G39" s="3">
        <f t="shared" si="27"/>
        <v>12.237415061333396</v>
      </c>
      <c r="H39" s="3">
        <f t="shared" si="12"/>
        <v>42.185413488261574</v>
      </c>
      <c r="I39" s="3">
        <f t="shared" si="28"/>
        <v>8.1083456247253256</v>
      </c>
      <c r="J39" s="9">
        <f t="shared" si="29"/>
        <v>50.293759112986898</v>
      </c>
      <c r="K39" s="9">
        <f t="shared" si="3"/>
        <v>30.293759112986898</v>
      </c>
      <c r="L39" s="9">
        <f t="shared" si="30"/>
        <v>20</v>
      </c>
      <c r="M39" s="6"/>
      <c r="N39" s="6"/>
      <c r="O39" s="21"/>
      <c r="P39" s="21"/>
      <c r="Q39" s="21"/>
      <c r="R39" s="10"/>
      <c r="S39" s="10"/>
      <c r="T39" s="10"/>
      <c r="U39" s="21"/>
      <c r="V39" s="21"/>
      <c r="W39" s="21"/>
      <c r="X39" s="21"/>
    </row>
    <row r="40" spans="1:25" x14ac:dyDescent="0.2">
      <c r="A40" s="1">
        <v>1100</v>
      </c>
      <c r="B40">
        <v>16</v>
      </c>
      <c r="C40" s="3">
        <f t="shared" si="23"/>
        <v>8.1083456247253256</v>
      </c>
      <c r="D40" s="3">
        <f t="shared" si="24"/>
        <v>4.8650073748351952</v>
      </c>
      <c r="E40" s="3">
        <f t="shared" si="25"/>
        <v>20.433030974307819</v>
      </c>
      <c r="F40" s="3">
        <f>PRODUCT(E40,$F$16)</f>
        <v>5.0776081971154934</v>
      </c>
      <c r="G40" s="3">
        <f t="shared" si="27"/>
        <v>13.441483699014134</v>
      </c>
      <c r="H40" s="3">
        <f t="shared" si="12"/>
        <v>46.336137566363988</v>
      </c>
      <c r="I40" s="3">
        <f t="shared" si="28"/>
        <v>8.9061452107715482</v>
      </c>
      <c r="J40" s="9">
        <f t="shared" si="29"/>
        <v>55.242282777135536</v>
      </c>
      <c r="K40" s="9">
        <f t="shared" si="3"/>
        <v>35.242282777135536</v>
      </c>
      <c r="L40" s="9">
        <f t="shared" si="30"/>
        <v>20</v>
      </c>
      <c r="M40" s="6"/>
      <c r="N40" s="1"/>
      <c r="O40" s="21"/>
      <c r="P40" s="11"/>
      <c r="Q40" s="11"/>
      <c r="R40" s="11"/>
      <c r="S40" s="11"/>
      <c r="T40" s="11"/>
      <c r="U40" s="11"/>
      <c r="V40" s="11"/>
      <c r="W40" s="11"/>
      <c r="X40" s="11"/>
      <c r="Y40" s="5"/>
    </row>
    <row r="41" spans="1:25" x14ac:dyDescent="0.2">
      <c r="A41" s="1"/>
      <c r="C41" s="3">
        <f t="shared" ref="C41:C44" si="31">I40</f>
        <v>8.9061452107715482</v>
      </c>
      <c r="D41" s="3">
        <f t="shared" ref="D41:D44" si="32">PRODUCT(C41,$D$16)</f>
        <v>5.3436871264629291</v>
      </c>
      <c r="E41" s="3">
        <f t="shared" ref="E41:E44" si="33">PRODUCT(D41,$E$16)</f>
        <v>22.443485931144302</v>
      </c>
      <c r="F41" s="3">
        <f t="shared" ref="F41:F43" si="34">PRODUCT(E41,$F$16)</f>
        <v>5.5772062538893588</v>
      </c>
      <c r="G41" s="3">
        <f t="shared" ref="G41:G44" si="35">PRODUCT(C39,2)</f>
        <v>14.764023539721009</v>
      </c>
      <c r="H41" s="3">
        <f t="shared" si="12"/>
        <v>50.895261348248688</v>
      </c>
      <c r="I41" s="3">
        <f t="shared" ref="I41:I44" si="36">PRODUCT((E41-F41),$I$16)</f>
        <v>9.782442212807867</v>
      </c>
      <c r="J41" s="9">
        <f t="shared" ref="J41:J44" si="37">SUM(H41+I41)</f>
        <v>60.677703561056553</v>
      </c>
      <c r="K41" s="9">
        <f t="shared" si="3"/>
        <v>40.677703561056553</v>
      </c>
      <c r="L41" s="9">
        <f t="shared" ref="L41:L44" si="38">SUM(J41-K41)</f>
        <v>20</v>
      </c>
      <c r="M41" s="6"/>
      <c r="N41" s="6"/>
      <c r="O41" s="21"/>
      <c r="P41" s="21"/>
      <c r="Q41" s="21"/>
      <c r="R41" s="10"/>
      <c r="S41" s="10"/>
      <c r="T41" s="10"/>
      <c r="U41" s="21"/>
      <c r="V41" s="21"/>
      <c r="W41" s="21"/>
      <c r="X41" s="21"/>
    </row>
    <row r="42" spans="1:25" x14ac:dyDescent="0.2">
      <c r="A42" s="1"/>
      <c r="C42" s="3">
        <f t="shared" si="31"/>
        <v>9.782442212807867</v>
      </c>
      <c r="D42" s="3">
        <f t="shared" si="32"/>
        <v>5.8694653276847202</v>
      </c>
      <c r="E42" s="3">
        <f t="shared" si="33"/>
        <v>24.651754376275825</v>
      </c>
      <c r="F42" s="3">
        <f t="shared" si="34"/>
        <v>6.1259609625045428</v>
      </c>
      <c r="G42" s="3">
        <f t="shared" si="35"/>
        <v>16.216691249450651</v>
      </c>
      <c r="H42" s="3">
        <f t="shared" si="12"/>
        <v>55.902968260930109</v>
      </c>
      <c r="I42" s="3">
        <f t="shared" si="36"/>
        <v>10.744960179987343</v>
      </c>
      <c r="J42" s="9">
        <f t="shared" si="37"/>
        <v>66.647928440917454</v>
      </c>
      <c r="K42" s="9">
        <f t="shared" si="3"/>
        <v>46.647928440917454</v>
      </c>
      <c r="L42" s="9">
        <f t="shared" si="38"/>
        <v>20</v>
      </c>
      <c r="M42" s="6"/>
      <c r="N42" s="6"/>
      <c r="O42" s="21"/>
      <c r="P42" s="21"/>
      <c r="Q42" s="21"/>
      <c r="R42" s="10"/>
      <c r="S42" s="10"/>
      <c r="T42" s="10"/>
      <c r="U42" s="21"/>
      <c r="V42" s="21"/>
      <c r="W42" s="21"/>
      <c r="X42" s="21"/>
    </row>
    <row r="43" spans="1:25" x14ac:dyDescent="0.2">
      <c r="C43" s="3">
        <f t="shared" si="31"/>
        <v>10.744960179987343</v>
      </c>
      <c r="D43" s="3">
        <f t="shared" si="32"/>
        <v>6.4469761079924055</v>
      </c>
      <c r="E43" s="3">
        <f t="shared" si="33"/>
        <v>27.077299653568105</v>
      </c>
      <c r="F43" s="3">
        <f t="shared" si="34"/>
        <v>6.7287089639116742</v>
      </c>
      <c r="G43" s="3">
        <f t="shared" si="35"/>
        <v>17.812290421543096</v>
      </c>
      <c r="H43" s="3">
        <f t="shared" si="12"/>
        <v>61.403395475246853</v>
      </c>
      <c r="I43" s="3">
        <f t="shared" si="36"/>
        <v>11.802182600000728</v>
      </c>
      <c r="J43" s="9">
        <f t="shared" si="37"/>
        <v>73.205578075247587</v>
      </c>
      <c r="K43" s="9">
        <f t="shared" si="3"/>
        <v>53.205578075247587</v>
      </c>
      <c r="L43" s="9">
        <f t="shared" si="38"/>
        <v>20</v>
      </c>
      <c r="M43" s="6"/>
      <c r="O43" s="21"/>
      <c r="P43" s="11"/>
      <c r="Q43" s="11"/>
      <c r="R43" s="11"/>
      <c r="S43" s="11"/>
      <c r="T43" s="11"/>
      <c r="U43" s="11"/>
      <c r="V43" s="11"/>
      <c r="W43" s="11"/>
      <c r="X43" s="11"/>
      <c r="Y43" s="5"/>
    </row>
    <row r="44" spans="1:25" x14ac:dyDescent="0.2">
      <c r="A44" s="1">
        <v>1200</v>
      </c>
      <c r="B44">
        <v>20</v>
      </c>
      <c r="C44" s="3">
        <f t="shared" si="31"/>
        <v>11.802182600000728</v>
      </c>
      <c r="D44" s="3">
        <f t="shared" si="32"/>
        <v>7.0813095600004372</v>
      </c>
      <c r="E44" s="3">
        <f t="shared" si="33"/>
        <v>29.741500152001837</v>
      </c>
      <c r="F44" s="3">
        <f>PRODUCT(E44,$F$16)</f>
        <v>7.3907627877724567</v>
      </c>
      <c r="G44" s="3">
        <f t="shared" si="35"/>
        <v>19.564884425615734</v>
      </c>
      <c r="H44" s="3">
        <f t="shared" si="12"/>
        <v>67.445022924205517</v>
      </c>
      <c r="I44" s="3">
        <f t="shared" si="36"/>
        <v>12.96342767125304</v>
      </c>
      <c r="J44" s="9">
        <f t="shared" si="37"/>
        <v>80.408450595458561</v>
      </c>
      <c r="K44" s="9">
        <f t="shared" si="3"/>
        <v>60.408450595458561</v>
      </c>
      <c r="L44" s="9">
        <f t="shared" si="38"/>
        <v>20</v>
      </c>
      <c r="M44" s="6"/>
      <c r="N44" s="1"/>
      <c r="O44" s="21"/>
      <c r="P44" s="11"/>
      <c r="Q44" s="11"/>
      <c r="R44" s="11"/>
      <c r="S44" s="11"/>
      <c r="T44" s="11"/>
      <c r="U44" s="11"/>
      <c r="V44" s="11"/>
      <c r="W44" s="11"/>
      <c r="X44" s="11"/>
      <c r="Y44" s="5"/>
    </row>
    <row r="45" spans="1:25" x14ac:dyDescent="0.2">
      <c r="A45" s="1" t="s">
        <v>14</v>
      </c>
      <c r="C45" s="3">
        <f>I44</f>
        <v>12.96342767125304</v>
      </c>
      <c r="D45" s="3">
        <f t="shared" ref="D45:D48" si="39">PRODUCT(C45,$D$16)</f>
        <v>7.7780566027518239</v>
      </c>
      <c r="E45" s="3">
        <f t="shared" ref="E45:E48" si="40">PRODUCT(D45,$E$16)</f>
        <v>32.667837731557661</v>
      </c>
      <c r="F45" s="3">
        <f t="shared" ref="F45:F47" si="41">PRODUCT(E45,$F$16)</f>
        <v>8.1179576762920789</v>
      </c>
      <c r="G45" s="3">
        <f t="shared" ref="G45:G48" si="42">PRODUCT(C43,2)</f>
        <v>21.489920359974686</v>
      </c>
      <c r="H45" s="3">
        <f t="shared" si="12"/>
        <v>74.081100597773116</v>
      </c>
      <c r="I45" s="3">
        <f t="shared" ref="I45:I48" si="43">PRODUCT((E45-F45),$I$16)</f>
        <v>14.238930432054037</v>
      </c>
      <c r="J45" s="9">
        <f t="shared" ref="J45:J48" si="44">SUM(H45+I45)</f>
        <v>88.320031029827149</v>
      </c>
      <c r="K45" s="9">
        <f t="shared" si="3"/>
        <v>68.320031029827149</v>
      </c>
      <c r="L45" s="9">
        <f t="shared" ref="L45:L48" si="45">SUM(J45-K45)</f>
        <v>20</v>
      </c>
      <c r="M45" s="6"/>
      <c r="N45" s="6"/>
      <c r="O45" s="21"/>
      <c r="P45" s="21"/>
      <c r="Q45" s="21"/>
      <c r="R45" s="10"/>
      <c r="S45" s="10"/>
      <c r="T45" s="10"/>
      <c r="U45" s="21"/>
      <c r="V45" s="21"/>
      <c r="W45" s="21"/>
      <c r="X45" s="21"/>
    </row>
    <row r="46" spans="1:25" x14ac:dyDescent="0.2">
      <c r="A46" s="1"/>
      <c r="C46" s="3">
        <f t="shared" ref="C46:C48" si="46">I45</f>
        <v>14.238930432054037</v>
      </c>
      <c r="D46" s="3">
        <f t="shared" si="39"/>
        <v>8.5433582592324218</v>
      </c>
      <c r="E46" s="3">
        <f t="shared" si="40"/>
        <v>35.882104688776174</v>
      </c>
      <c r="F46" s="3">
        <f t="shared" si="41"/>
        <v>8.9167030151608788</v>
      </c>
      <c r="G46" s="3">
        <f t="shared" si="42"/>
        <v>23.604365200001457</v>
      </c>
      <c r="H46" s="3">
        <f t="shared" si="12"/>
        <v>81.370117880229458</v>
      </c>
      <c r="I46" s="3">
        <f t="shared" si="43"/>
        <v>15.63993297069687</v>
      </c>
      <c r="J46" s="9">
        <f t="shared" si="44"/>
        <v>97.010050850926334</v>
      </c>
      <c r="K46" s="9">
        <f t="shared" si="3"/>
        <v>77.010050850926334</v>
      </c>
      <c r="L46" s="9">
        <f t="shared" si="45"/>
        <v>20</v>
      </c>
      <c r="M46" s="6"/>
      <c r="N46" s="6"/>
      <c r="O46" s="21"/>
      <c r="P46" s="21"/>
      <c r="Q46" s="21"/>
      <c r="R46" s="10"/>
      <c r="S46" s="10"/>
      <c r="T46" s="10"/>
      <c r="U46" s="21"/>
      <c r="V46" s="21"/>
      <c r="W46" s="21"/>
      <c r="X46" s="21"/>
    </row>
    <row r="47" spans="1:25" x14ac:dyDescent="0.2">
      <c r="C47" s="3">
        <f t="shared" si="46"/>
        <v>15.63993297069687</v>
      </c>
      <c r="D47" s="3">
        <f t="shared" si="39"/>
        <v>9.3839597824181222</v>
      </c>
      <c r="E47" s="3">
        <f t="shared" si="40"/>
        <v>39.412631086156118</v>
      </c>
      <c r="F47" s="3">
        <f t="shared" si="41"/>
        <v>9.794038824909796</v>
      </c>
      <c r="G47" s="3">
        <f t="shared" si="42"/>
        <v>25.92685534250608</v>
      </c>
      <c r="H47" s="3">
        <f t="shared" si="12"/>
        <v>89.376319066748138</v>
      </c>
      <c r="I47" s="3">
        <f t="shared" si="43"/>
        <v>17.178783511522866</v>
      </c>
      <c r="J47" s="9">
        <f t="shared" si="44"/>
        <v>106.555102578271</v>
      </c>
      <c r="K47" s="9">
        <f t="shared" si="3"/>
        <v>86.555102578271004</v>
      </c>
      <c r="L47" s="9">
        <f t="shared" si="45"/>
        <v>20</v>
      </c>
      <c r="M47" s="6"/>
      <c r="N47" s="6"/>
      <c r="O47" s="21"/>
      <c r="P47" s="21"/>
      <c r="Q47" s="21"/>
      <c r="R47" s="10"/>
      <c r="S47" s="10"/>
      <c r="T47" s="10"/>
      <c r="U47" s="21"/>
      <c r="V47" s="21"/>
      <c r="W47" s="21"/>
      <c r="X47" s="21"/>
    </row>
    <row r="48" spans="1:25" x14ac:dyDescent="0.2">
      <c r="A48" s="1">
        <v>1300</v>
      </c>
      <c r="B48">
        <v>24</v>
      </c>
      <c r="C48" s="3">
        <f t="shared" si="46"/>
        <v>17.178783511522866</v>
      </c>
      <c r="D48" s="3">
        <f t="shared" si="39"/>
        <v>10.30727010691372</v>
      </c>
      <c r="E48" s="3">
        <f t="shared" si="40"/>
        <v>43.290534449037622</v>
      </c>
      <c r="F48" s="3">
        <f t="shared" ref="F48:F60" si="47">PRODUCT(E48,$F$16)</f>
        <v>10.757697810585849</v>
      </c>
      <c r="G48" s="3">
        <f t="shared" si="42"/>
        <v>28.477860864108074</v>
      </c>
      <c r="H48" s="3">
        <f t="shared" si="12"/>
        <v>98.170269602891238</v>
      </c>
      <c r="I48" s="3">
        <f t="shared" si="43"/>
        <v>18.869045250302026</v>
      </c>
      <c r="J48" s="9">
        <f t="shared" si="44"/>
        <v>117.03931485319326</v>
      </c>
      <c r="K48" s="9">
        <f t="shared" si="3"/>
        <v>97.039314853193261</v>
      </c>
      <c r="L48" s="9">
        <f t="shared" si="45"/>
        <v>20</v>
      </c>
      <c r="N48" s="1"/>
      <c r="O48" s="21"/>
      <c r="P48" s="21"/>
      <c r="Q48" s="21"/>
      <c r="R48" s="10"/>
      <c r="S48" s="21"/>
      <c r="T48" s="21"/>
      <c r="U48" s="21"/>
      <c r="V48" s="21"/>
      <c r="W48" s="21"/>
      <c r="X48" s="11"/>
      <c r="Y48" s="5"/>
    </row>
    <row r="49" spans="1:25" x14ac:dyDescent="0.2">
      <c r="A49" s="1"/>
      <c r="C49" s="3">
        <f t="shared" ref="C49" si="48">I48</f>
        <v>18.869045250302026</v>
      </c>
      <c r="D49" s="3">
        <f t="shared" ref="D49" si="49">PRODUCT(C49,$D$16)</f>
        <v>11.321427150181215</v>
      </c>
      <c r="E49" s="3">
        <f t="shared" ref="E49" si="50">PRODUCT(D49,$E$16)</f>
        <v>47.549994030761106</v>
      </c>
      <c r="F49" s="3">
        <f t="shared" si="47"/>
        <v>11.816173516644135</v>
      </c>
      <c r="G49" s="3">
        <f t="shared" ref="G49" si="51">PRODUCT(C47,2)</f>
        <v>31.279865941393741</v>
      </c>
      <c r="H49" s="3">
        <f t="shared" ref="H49" si="52">SUM(C49*2)+(C48*2)+(E49-F49)</f>
        <v>107.82947803776675</v>
      </c>
      <c r="I49" s="3">
        <f t="shared" ref="I49" si="53">PRODUCT((E49-F49),$I$16)</f>
        <v>20.72561589818784</v>
      </c>
      <c r="J49" s="9">
        <f t="shared" ref="J49" si="54">SUM(H49+I49)</f>
        <v>128.55509393595457</v>
      </c>
      <c r="K49" s="9">
        <f t="shared" si="3"/>
        <v>108.55509393595457</v>
      </c>
      <c r="L49" s="9">
        <f t="shared" ref="L49" si="55">SUM(J49-K49)</f>
        <v>20</v>
      </c>
      <c r="M49" s="6"/>
      <c r="N49" s="6"/>
      <c r="O49" s="21"/>
      <c r="P49" s="21"/>
      <c r="Q49" s="21"/>
      <c r="R49" s="10"/>
      <c r="S49" s="10"/>
      <c r="T49" s="10"/>
      <c r="U49" s="21"/>
      <c r="V49" s="21"/>
      <c r="W49" s="21"/>
      <c r="X49" s="21"/>
    </row>
    <row r="50" spans="1:25" x14ac:dyDescent="0.2">
      <c r="A50" s="1"/>
      <c r="C50" s="3">
        <f t="shared" ref="C50" si="56">I49</f>
        <v>20.72561589818784</v>
      </c>
      <c r="D50" s="3">
        <f t="shared" ref="D50" si="57">PRODUCT(C50,$D$16)</f>
        <v>12.435369538912704</v>
      </c>
      <c r="E50" s="3">
        <f t="shared" ref="E50" si="58">PRODUCT(D50,$E$16)</f>
        <v>52.228552063433362</v>
      </c>
      <c r="F50" s="3">
        <f t="shared" si="47"/>
        <v>12.97879518776319</v>
      </c>
      <c r="G50" s="3">
        <f t="shared" ref="G50" si="59">PRODUCT(C48,2)</f>
        <v>34.357567023045732</v>
      </c>
      <c r="H50" s="3">
        <f t="shared" ref="H50" si="60">SUM(C50*2)+(C49*2)+(E50-F50)</f>
        <v>118.4390791726499</v>
      </c>
      <c r="I50" s="3">
        <f t="shared" ref="I50" si="61">PRODUCT((E50-F50),$I$16)</f>
        <v>22.764858987888697</v>
      </c>
      <c r="J50" s="9">
        <f t="shared" ref="J50" si="62">SUM(H50+I50)</f>
        <v>141.2039381605386</v>
      </c>
      <c r="K50" s="9">
        <f t="shared" si="3"/>
        <v>121.2039381605386</v>
      </c>
      <c r="L50" s="9">
        <f t="shared" ref="L50" si="63">SUM(J50-K50)</f>
        <v>20</v>
      </c>
      <c r="M50" s="6"/>
      <c r="N50" s="6"/>
      <c r="O50" s="21"/>
      <c r="P50" s="21"/>
      <c r="Q50" s="21"/>
      <c r="R50" s="10"/>
      <c r="S50" s="10"/>
      <c r="T50" s="10"/>
      <c r="U50" s="21"/>
      <c r="V50" s="21"/>
      <c r="W50" s="21"/>
      <c r="X50" s="21"/>
    </row>
    <row r="51" spans="1:25" x14ac:dyDescent="0.2">
      <c r="C51" s="3">
        <f t="shared" ref="C51" si="64">I50</f>
        <v>22.764858987888697</v>
      </c>
      <c r="D51" s="3">
        <f t="shared" ref="D51" si="65">PRODUCT(C51,$D$16)</f>
        <v>13.658915392733219</v>
      </c>
      <c r="E51" s="3">
        <f t="shared" ref="E51" si="66">PRODUCT(D51,$E$16)</f>
        <v>57.367444649479523</v>
      </c>
      <c r="F51" s="3">
        <f t="shared" si="47"/>
        <v>14.255809995395662</v>
      </c>
      <c r="G51" s="3">
        <f t="shared" ref="G51" si="67">PRODUCT(C49,2)</f>
        <v>37.738090500604052</v>
      </c>
      <c r="H51" s="3">
        <f t="shared" ref="H51" si="68">SUM(C51*2)+(C50*2)+(E51-F51)</f>
        <v>130.09258442623695</v>
      </c>
      <c r="I51" s="3">
        <f t="shared" ref="I51" si="69">PRODUCT((E51-F51),$I$16)</f>
        <v>25.004748099368637</v>
      </c>
      <c r="J51" s="9">
        <f t="shared" ref="J51" si="70">SUM(H51+I51)</f>
        <v>155.09733252560559</v>
      </c>
      <c r="K51" s="9">
        <f t="shared" si="3"/>
        <v>135.09733252560559</v>
      </c>
      <c r="L51" s="9">
        <f t="shared" ref="L51" si="71">SUM(J51-K51)</f>
        <v>20</v>
      </c>
      <c r="M51" s="6"/>
      <c r="N51" s="6"/>
      <c r="O51" s="21"/>
      <c r="P51" s="21"/>
      <c r="Q51" s="21"/>
      <c r="R51" s="10"/>
      <c r="S51" s="10"/>
      <c r="T51" s="10"/>
      <c r="U51" s="21"/>
      <c r="V51" s="21"/>
      <c r="W51" s="21"/>
      <c r="X51" s="21"/>
    </row>
    <row r="52" spans="1:25" x14ac:dyDescent="0.2">
      <c r="A52" s="1">
        <v>1400</v>
      </c>
      <c r="B52">
        <v>28</v>
      </c>
      <c r="C52" s="3">
        <f t="shared" ref="C52" si="72">I51</f>
        <v>25.004748099368637</v>
      </c>
      <c r="D52" s="3">
        <f t="shared" ref="D52" si="73">PRODUCT(C52,$D$16)</f>
        <v>15.002848859621182</v>
      </c>
      <c r="E52" s="3">
        <f t="shared" ref="E52" si="74">PRODUCT(D52,$E$16)</f>
        <v>63.011965210408967</v>
      </c>
      <c r="F52" s="3">
        <f t="shared" si="47"/>
        <v>15.658473354786627</v>
      </c>
      <c r="G52" s="3">
        <f t="shared" ref="G52" si="75">PRODUCT(C50,2)</f>
        <v>41.45123179637568</v>
      </c>
      <c r="H52" s="3">
        <f t="shared" ref="H52" si="76">SUM(C52*2)+(C51*2)+(E52-F52)</f>
        <v>142.89270603013699</v>
      </c>
      <c r="I52" s="3">
        <f t="shared" ref="I52" si="77">PRODUCT((E52-F52),$I$16)</f>
        <v>27.465025276260953</v>
      </c>
      <c r="J52" s="9">
        <f t="shared" ref="J52" si="78">SUM(H52+I52)</f>
        <v>170.35773130639794</v>
      </c>
      <c r="K52" s="9">
        <f t="shared" si="3"/>
        <v>150.35773130639794</v>
      </c>
      <c r="L52" s="9">
        <f t="shared" ref="L52" si="79">SUM(J52-K52)</f>
        <v>20</v>
      </c>
      <c r="M52" s="6"/>
      <c r="N52" s="1"/>
      <c r="O52" s="21"/>
      <c r="P52" s="21"/>
      <c r="Q52" s="21"/>
      <c r="R52" s="10"/>
      <c r="S52" s="10"/>
      <c r="T52" s="10"/>
      <c r="U52" s="21"/>
      <c r="V52" s="21"/>
      <c r="W52" s="21"/>
      <c r="X52" s="11"/>
      <c r="Y52" s="5"/>
    </row>
    <row r="53" spans="1:25" x14ac:dyDescent="0.2">
      <c r="A53" s="1"/>
      <c r="C53" s="3">
        <f t="shared" ref="C53" si="80">I52</f>
        <v>27.465025276260953</v>
      </c>
      <c r="D53" s="3">
        <f t="shared" ref="D53" si="81">PRODUCT(C53,$D$16)</f>
        <v>16.479015165756572</v>
      </c>
      <c r="E53" s="3">
        <f t="shared" ref="E53" si="82">PRODUCT(D53,$E$16)</f>
        <v>69.211863696177602</v>
      </c>
      <c r="F53" s="3">
        <f t="shared" si="47"/>
        <v>17.199148128500134</v>
      </c>
      <c r="G53" s="3">
        <f t="shared" ref="G53" si="83">PRODUCT(C51,2)</f>
        <v>45.529717975777395</v>
      </c>
      <c r="H53" s="3">
        <f t="shared" ref="H53" si="84">SUM(C53*2)+(C52*2)+(E53-F53)</f>
        <v>156.95226231893665</v>
      </c>
      <c r="I53" s="3">
        <f t="shared" ref="I53" si="85">PRODUCT((E53-F53),$I$16)</f>
        <v>30.167375029252931</v>
      </c>
      <c r="J53" s="9">
        <f t="shared" ref="J53" si="86">SUM(H53+I53)</f>
        <v>187.11963734818957</v>
      </c>
      <c r="K53" s="9">
        <f t="shared" si="3"/>
        <v>167.11963734818957</v>
      </c>
      <c r="L53" s="9">
        <f t="shared" ref="L53" si="87">SUM(J53-K53)</f>
        <v>20</v>
      </c>
      <c r="M53" s="6"/>
      <c r="N53" s="6"/>
      <c r="O53" s="21"/>
      <c r="P53" s="21"/>
      <c r="Q53" s="21"/>
      <c r="R53" s="10"/>
      <c r="S53" s="10"/>
      <c r="T53" s="10"/>
      <c r="U53" s="21"/>
      <c r="V53" s="21"/>
      <c r="W53" s="21"/>
      <c r="X53" s="21"/>
    </row>
    <row r="54" spans="1:25" x14ac:dyDescent="0.2">
      <c r="C54" s="3">
        <f t="shared" ref="C54" si="88">I53</f>
        <v>30.167375029252931</v>
      </c>
      <c r="D54" s="3">
        <f t="shared" ref="D54" si="89">PRODUCT(C54,$D$16)</f>
        <v>18.100425017551757</v>
      </c>
      <c r="E54" s="3">
        <f t="shared" ref="E54" si="90">PRODUCT(D54,$E$16)</f>
        <v>76.021785073717382</v>
      </c>
      <c r="F54" s="3">
        <f t="shared" si="47"/>
        <v>18.891413590818768</v>
      </c>
      <c r="G54" s="3">
        <f t="shared" ref="G54" si="91">PRODUCT(C52,2)</f>
        <v>50.009496198737274</v>
      </c>
      <c r="H54" s="3">
        <f t="shared" ref="H54" si="92">SUM(C54*2)+(C53*2)+(E54-F54)</f>
        <v>172.39517209392636</v>
      </c>
      <c r="I54" s="3">
        <f t="shared" ref="I54" si="93">PRODUCT((E54-F54),$I$16)</f>
        <v>33.135615460081191</v>
      </c>
      <c r="J54" s="9">
        <f t="shared" ref="J54" si="94">SUM(H54+I54)</f>
        <v>205.53078755400756</v>
      </c>
      <c r="K54" s="9">
        <f t="shared" si="3"/>
        <v>185.53078755400756</v>
      </c>
      <c r="L54" s="9">
        <f t="shared" ref="L54" si="95">SUM(J54-K54)</f>
        <v>20</v>
      </c>
      <c r="M54" s="6"/>
      <c r="N54" s="6"/>
      <c r="O54" s="21"/>
      <c r="P54" s="21"/>
      <c r="Q54" s="21"/>
      <c r="R54" s="10"/>
      <c r="S54" s="10"/>
      <c r="T54" s="10"/>
      <c r="U54" s="21"/>
      <c r="V54" s="21"/>
      <c r="W54" s="21"/>
      <c r="X54" s="21"/>
    </row>
    <row r="55" spans="1:25" x14ac:dyDescent="0.2">
      <c r="A55" s="1"/>
      <c r="C55" s="3">
        <f t="shared" ref="C55" si="96">I54</f>
        <v>33.135615460081191</v>
      </c>
      <c r="D55" s="3">
        <f t="shared" ref="D55" si="97">PRODUCT(C55,$D$16)</f>
        <v>19.881369276048712</v>
      </c>
      <c r="E55" s="3">
        <f t="shared" ref="E55" si="98">PRODUCT(D55,$E$16)</f>
        <v>83.501750959404589</v>
      </c>
      <c r="F55" s="3">
        <f t="shared" si="47"/>
        <v>20.750185113412041</v>
      </c>
      <c r="G55" s="3">
        <f t="shared" ref="G55" si="99">PRODUCT(C53,2)</f>
        <v>54.930050552521905</v>
      </c>
      <c r="H55" s="3">
        <f t="shared" ref="H55" si="100">SUM(C55*2)+(C54*2)+(E55-F55)</f>
        <v>189.3575468246608</v>
      </c>
      <c r="I55" s="3">
        <f t="shared" ref="I55" si="101">PRODUCT((E55-F55),$I$16)</f>
        <v>36.395908190675677</v>
      </c>
      <c r="J55" s="9">
        <f t="shared" ref="J55" si="102">SUM(H55+I55)</f>
        <v>225.75345501533647</v>
      </c>
      <c r="K55" s="9">
        <f>J55</f>
        <v>225.75345501533647</v>
      </c>
      <c r="L55" s="9">
        <v>0</v>
      </c>
      <c r="M55" s="6"/>
      <c r="N55" s="6"/>
      <c r="O55" s="21"/>
      <c r="P55" s="21"/>
      <c r="Q55" s="21"/>
      <c r="R55" s="10"/>
      <c r="S55" s="10"/>
      <c r="T55" s="10"/>
      <c r="U55" s="21"/>
      <c r="V55" s="21"/>
      <c r="W55" s="21"/>
      <c r="X55" s="21"/>
    </row>
    <row r="56" spans="1:25" x14ac:dyDescent="0.2">
      <c r="A56" s="1">
        <v>1500</v>
      </c>
      <c r="B56">
        <v>32</v>
      </c>
      <c r="C56" s="3">
        <f t="shared" ref="C56" si="103">I55</f>
        <v>36.395908190675677</v>
      </c>
      <c r="D56" s="3">
        <f t="shared" ref="D56" si="104">PRODUCT(C56,$D$16)</f>
        <v>21.837544914405406</v>
      </c>
      <c r="E56" s="3">
        <f t="shared" ref="E56" si="105">PRODUCT(D56,$E$16)</f>
        <v>91.717688640502715</v>
      </c>
      <c r="F56" s="3">
        <f t="shared" si="47"/>
        <v>22.791845627164925</v>
      </c>
      <c r="G56" s="3">
        <f t="shared" ref="G56" si="106">PRODUCT(C54,2)</f>
        <v>60.334750058505861</v>
      </c>
      <c r="H56" s="3">
        <f t="shared" ref="H56" si="107">SUM(C56*2)+(C55*2)+(E56-F56)</f>
        <v>207.98889031485152</v>
      </c>
      <c r="I56" s="3">
        <f t="shared" ref="I56" si="108">PRODUCT((E56-F56),$I$16)</f>
        <v>39.976988947735911</v>
      </c>
      <c r="J56" s="9">
        <f t="shared" ref="J56" si="109">SUM(H56+I56)</f>
        <v>247.96587926258744</v>
      </c>
      <c r="K56" s="9">
        <f t="shared" ref="K56:K60" si="110">J56</f>
        <v>247.96587926258744</v>
      </c>
      <c r="L56" s="9">
        <v>0</v>
      </c>
      <c r="M56" s="6"/>
      <c r="N56" s="1"/>
      <c r="O56" s="21"/>
      <c r="P56" s="21"/>
      <c r="Q56" s="21"/>
      <c r="R56" s="10"/>
      <c r="S56" s="10"/>
      <c r="T56" s="10"/>
      <c r="U56" s="21"/>
      <c r="V56" s="21"/>
      <c r="W56" s="21"/>
      <c r="X56" s="11"/>
      <c r="Y56" s="5"/>
    </row>
    <row r="57" spans="1:25" x14ac:dyDescent="0.2">
      <c r="A57" s="1"/>
      <c r="C57" s="3">
        <f t="shared" ref="C57" si="111">I56</f>
        <v>39.976988947735911</v>
      </c>
      <c r="D57" s="3">
        <f t="shared" ref="D57" si="112">PRODUCT(C57,$D$16)</f>
        <v>23.986193368641548</v>
      </c>
      <c r="E57" s="3">
        <f t="shared" ref="E57" si="113">PRODUCT(D57,$E$16)</f>
        <v>100.74201214829451</v>
      </c>
      <c r="F57" s="3">
        <f t="shared" si="47"/>
        <v>25.034390018851184</v>
      </c>
      <c r="G57" s="3">
        <f t="shared" ref="G57" si="114">PRODUCT(C55,2)</f>
        <v>66.271230920162381</v>
      </c>
      <c r="H57" s="3">
        <f t="shared" ref="H57" si="115">SUM(C57*2)+(C56*2)+(E57-F57)</f>
        <v>228.45341640626651</v>
      </c>
      <c r="I57" s="3">
        <f t="shared" ref="I57" si="116">PRODUCT((E57-F57),$I$16)</f>
        <v>43.910420835077126</v>
      </c>
      <c r="J57" s="9">
        <f t="shared" ref="J57" si="117">SUM(H57+I57)</f>
        <v>272.36383724134362</v>
      </c>
      <c r="K57" s="9">
        <f t="shared" si="110"/>
        <v>272.36383724134362</v>
      </c>
      <c r="L57" s="9">
        <v>0</v>
      </c>
      <c r="M57" s="6"/>
      <c r="N57" s="6"/>
      <c r="O57" s="21"/>
      <c r="P57" s="21"/>
      <c r="Q57" s="21"/>
      <c r="R57" s="10"/>
      <c r="S57" s="10"/>
      <c r="T57" s="10"/>
      <c r="U57" s="21"/>
      <c r="V57" s="21"/>
      <c r="W57" s="21"/>
      <c r="X57" s="21"/>
    </row>
    <row r="58" spans="1:25" x14ac:dyDescent="0.2">
      <c r="A58" s="6">
        <v>1550</v>
      </c>
      <c r="B58">
        <v>34</v>
      </c>
      <c r="C58" s="3">
        <f t="shared" ref="C58" si="118">I57</f>
        <v>43.910420835077126</v>
      </c>
      <c r="D58" s="3">
        <f t="shared" ref="D58" si="119">PRODUCT(C58,$D$16)</f>
        <v>26.346252501046276</v>
      </c>
      <c r="E58" s="3">
        <f t="shared" ref="E58" si="120">PRODUCT(D58,$E$16)</f>
        <v>110.65426050439436</v>
      </c>
      <c r="F58" s="3">
        <f t="shared" si="47"/>
        <v>27.497583735341998</v>
      </c>
      <c r="G58" s="3">
        <f t="shared" ref="G58" si="121">PRODUCT(C56,2)</f>
        <v>72.791816381351353</v>
      </c>
      <c r="H58" s="3">
        <f t="shared" ref="H58" si="122">SUM(C58*2)+(C57*2)+(E58-F58)</f>
        <v>250.93149633467843</v>
      </c>
      <c r="I58" s="3">
        <f t="shared" ref="I58" si="123">PRODUCT((E58-F58),$I$16)</f>
        <v>48.230872526050362</v>
      </c>
      <c r="J58" s="9">
        <f t="shared" ref="J58" si="124">SUM(H58+I58)</f>
        <v>299.1623688607288</v>
      </c>
      <c r="K58" s="9">
        <f t="shared" si="110"/>
        <v>299.1623688607288</v>
      </c>
      <c r="L58" s="9">
        <v>0</v>
      </c>
      <c r="M58" s="6"/>
      <c r="N58" s="6"/>
      <c r="O58" s="21"/>
      <c r="P58" s="21"/>
      <c r="Q58" s="21"/>
      <c r="R58" s="10"/>
      <c r="S58" s="10"/>
      <c r="T58" s="10"/>
      <c r="U58" s="21"/>
      <c r="V58" s="21"/>
      <c r="W58" s="21"/>
      <c r="X58" s="11"/>
      <c r="Y58" s="5"/>
    </row>
    <row r="59" spans="1:25" x14ac:dyDescent="0.2">
      <c r="A59" s="1"/>
      <c r="C59" s="3">
        <f t="shared" ref="C59" si="125">I58</f>
        <v>48.230872526050362</v>
      </c>
      <c r="D59" s="3">
        <f t="shared" ref="D59" si="126">PRODUCT(C59,$D$16)</f>
        <v>28.938523515630216</v>
      </c>
      <c r="E59" s="3">
        <f t="shared" ref="E59" si="127">PRODUCT(D59,$E$16)</f>
        <v>121.54179876564692</v>
      </c>
      <c r="F59" s="3">
        <f t="shared" si="47"/>
        <v>30.203136993263257</v>
      </c>
      <c r="G59" s="3">
        <f t="shared" ref="G59" si="128">PRODUCT(C57,2)</f>
        <v>79.953977895471823</v>
      </c>
      <c r="H59" s="3">
        <f t="shared" ref="H59" si="129">SUM(C59*2)+(C58*2)+(E59-F59)</f>
        <v>275.62124849463862</v>
      </c>
      <c r="I59" s="3">
        <f t="shared" ref="I59" si="130">PRODUCT((E59-F59),$I$16)</f>
        <v>52.976423827982522</v>
      </c>
      <c r="J59" s="9">
        <f t="shared" ref="J59" si="131">SUM(H59+I59)</f>
        <v>328.59767232262112</v>
      </c>
      <c r="K59" s="9">
        <f t="shared" si="110"/>
        <v>328.59767232262112</v>
      </c>
      <c r="L59" s="9">
        <v>0</v>
      </c>
      <c r="M59" s="6"/>
      <c r="N59" s="6"/>
      <c r="O59" s="21"/>
      <c r="P59" s="21"/>
      <c r="Q59" s="21"/>
      <c r="R59" s="10"/>
      <c r="S59" s="10"/>
      <c r="T59" s="10"/>
      <c r="U59" s="21"/>
      <c r="V59" s="21"/>
      <c r="W59" s="21"/>
      <c r="X59" s="21"/>
    </row>
    <row r="60" spans="1:25" x14ac:dyDescent="0.2">
      <c r="A60" s="1">
        <v>1600</v>
      </c>
      <c r="B60">
        <v>36</v>
      </c>
      <c r="C60" s="3">
        <f t="shared" ref="C60" si="132">I59</f>
        <v>52.976423827982522</v>
      </c>
      <c r="D60" s="3">
        <f t="shared" ref="D60" si="133">PRODUCT(C60,$D$16)</f>
        <v>31.785854296789513</v>
      </c>
      <c r="E60" s="3">
        <f t="shared" ref="E60" si="134">PRODUCT(D60,$E$16)</f>
        <v>133.50058804651596</v>
      </c>
      <c r="F60" s="3">
        <f t="shared" si="47"/>
        <v>33.174896129559215</v>
      </c>
      <c r="G60" s="3">
        <f t="shared" ref="G60" si="135">PRODUCT(C58,2)</f>
        <v>87.820841670154252</v>
      </c>
      <c r="H60" s="3">
        <f t="shared" ref="H60" si="136">SUM(C60*2)+(C59*2)+(E60-F60)</f>
        <v>302.74028462502247</v>
      </c>
      <c r="I60" s="3">
        <f t="shared" ref="I60" si="137">PRODUCT((E60-F60),$I$16)</f>
        <v>58.188901311834904</v>
      </c>
      <c r="J60" s="9">
        <f t="shared" ref="J60" si="138">SUM(H60+I60)</f>
        <v>360.92918593685738</v>
      </c>
      <c r="K60" s="9">
        <f t="shared" si="110"/>
        <v>360.92918593685738</v>
      </c>
      <c r="L60" s="9">
        <v>0</v>
      </c>
      <c r="M60" s="6"/>
      <c r="N60" s="1"/>
      <c r="O60" s="21"/>
      <c r="P60" s="21"/>
      <c r="Q60" s="21"/>
      <c r="R60" s="10"/>
      <c r="S60" s="10"/>
      <c r="T60" s="10"/>
      <c r="U60" s="21"/>
      <c r="V60" s="21"/>
      <c r="W60" s="21"/>
      <c r="X60" s="11"/>
    </row>
    <row r="61" spans="1:25" x14ac:dyDescent="0.2">
      <c r="A61" s="1"/>
      <c r="C61" s="11"/>
      <c r="D61" s="11"/>
      <c r="E61" s="11"/>
      <c r="F61" s="11"/>
      <c r="G61" s="11"/>
      <c r="H61" s="11"/>
      <c r="I61" s="11"/>
      <c r="J61" s="11"/>
      <c r="K61" s="11"/>
      <c r="L61" s="5"/>
      <c r="M61" s="6"/>
      <c r="N61" s="6"/>
      <c r="S61" s="3"/>
      <c r="T61" s="3"/>
      <c r="X61" s="3"/>
    </row>
    <row r="62" spans="1:25" ht="18.75" x14ac:dyDescent="0.3">
      <c r="A62" s="26" t="s">
        <v>66</v>
      </c>
      <c r="B62" s="26" t="s">
        <v>64</v>
      </c>
      <c r="C62" s="5"/>
      <c r="D62" s="5"/>
      <c r="E62" s="3"/>
      <c r="F62" s="5"/>
      <c r="H62" s="5"/>
      <c r="I62" s="3"/>
      <c r="J62" s="5"/>
      <c r="K62" s="11"/>
      <c r="L62" s="5"/>
      <c r="M62" s="6"/>
      <c r="N62" s="6"/>
      <c r="S62" s="3"/>
      <c r="T62" s="3"/>
    </row>
    <row r="63" spans="1:25" x14ac:dyDescent="0.2">
      <c r="A63" s="1"/>
      <c r="B63" s="1"/>
      <c r="C63" s="5"/>
      <c r="D63" s="5"/>
      <c r="E63" s="3"/>
      <c r="F63" s="5"/>
      <c r="H63" s="5"/>
      <c r="I63" s="3"/>
      <c r="J63" s="5"/>
      <c r="K63" s="11"/>
      <c r="L63" s="5"/>
      <c r="M63" s="6"/>
      <c r="N63" s="6"/>
      <c r="S63" s="3"/>
      <c r="T63" s="3"/>
    </row>
    <row r="64" spans="1:25" x14ac:dyDescent="0.2">
      <c r="A64" s="4" t="s">
        <v>78</v>
      </c>
      <c r="B64" s="1"/>
      <c r="C64" s="5"/>
      <c r="D64" s="5"/>
      <c r="E64" s="3"/>
      <c r="F64" s="5"/>
      <c r="H64" s="5"/>
      <c r="I64" s="3"/>
      <c r="J64" s="5"/>
      <c r="K64" s="11"/>
      <c r="L64" s="5"/>
      <c r="M64" s="6"/>
      <c r="N64" s="6"/>
      <c r="S64" s="3"/>
      <c r="T64" s="3"/>
    </row>
    <row r="65" spans="1:107" x14ac:dyDescent="0.2">
      <c r="A65" s="5" t="s">
        <v>92</v>
      </c>
      <c r="B65" s="1"/>
      <c r="C65" s="5"/>
      <c r="D65" s="5"/>
      <c r="E65" s="3"/>
      <c r="F65" s="5"/>
      <c r="G65" s="5"/>
      <c r="H65" s="5"/>
      <c r="I65" s="3"/>
      <c r="J65" s="5"/>
      <c r="K65" s="11"/>
      <c r="L65" s="5"/>
      <c r="M65" s="6"/>
      <c r="N65" s="6"/>
      <c r="S65" s="3"/>
      <c r="T65" s="3"/>
    </row>
    <row r="66" spans="1:107" x14ac:dyDescent="0.2">
      <c r="A66" s="5" t="s">
        <v>89</v>
      </c>
      <c r="B66" s="1"/>
      <c r="C66" s="5"/>
      <c r="D66" s="5"/>
      <c r="E66" s="3"/>
      <c r="F66" s="5"/>
      <c r="G66" s="5"/>
      <c r="H66" s="5"/>
      <c r="I66" s="3"/>
      <c r="J66" s="5"/>
      <c r="K66" s="11"/>
      <c r="L66" s="5"/>
      <c r="M66" s="6"/>
      <c r="N66" s="6"/>
      <c r="S66" s="3"/>
      <c r="T66" s="3"/>
    </row>
    <row r="67" spans="1:107" x14ac:dyDescent="0.2">
      <c r="A67" s="5"/>
      <c r="B67" s="1"/>
      <c r="C67" s="5"/>
      <c r="D67" s="5"/>
      <c r="E67" s="3"/>
      <c r="F67" s="5"/>
      <c r="G67" s="5"/>
      <c r="H67" s="5"/>
      <c r="I67" s="3"/>
      <c r="J67" s="5"/>
      <c r="K67" s="11"/>
      <c r="L67" s="5"/>
      <c r="M67" s="6"/>
      <c r="N67" s="6"/>
      <c r="S67" s="3"/>
      <c r="T67" s="3"/>
    </row>
    <row r="68" spans="1:107" s="14" customFormat="1" x14ac:dyDescent="0.2">
      <c r="A68" s="16" t="s">
        <v>52</v>
      </c>
      <c r="C68" s="16">
        <f>10*20+15+10</f>
        <v>225</v>
      </c>
      <c r="D68" s="29" t="s">
        <v>14</v>
      </c>
      <c r="E68" s="29">
        <v>20</v>
      </c>
      <c r="F68" s="29"/>
      <c r="G68" s="16">
        <v>20</v>
      </c>
      <c r="H68" s="29"/>
      <c r="I68" s="29">
        <v>20</v>
      </c>
      <c r="J68" s="29"/>
      <c r="K68" s="29">
        <v>20</v>
      </c>
      <c r="L68" s="29"/>
      <c r="M68" s="16">
        <v>20</v>
      </c>
      <c r="N68" s="16"/>
      <c r="O68" s="16">
        <v>20</v>
      </c>
      <c r="P68" s="16"/>
      <c r="Q68" s="16">
        <v>15</v>
      </c>
      <c r="R68" s="29"/>
      <c r="S68" s="29">
        <v>10</v>
      </c>
      <c r="T68" s="29"/>
      <c r="U68" s="16">
        <v>20</v>
      </c>
      <c r="V68" s="16"/>
      <c r="W68" s="16">
        <v>20</v>
      </c>
      <c r="X68" s="16"/>
      <c r="Y68" s="16">
        <v>20</v>
      </c>
      <c r="Z68" s="16"/>
      <c r="AA68" s="16">
        <v>20</v>
      </c>
      <c r="AB68" s="16"/>
      <c r="AC68" s="16">
        <v>20</v>
      </c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</row>
    <row r="69" spans="1:107" s="14" customFormat="1" x14ac:dyDescent="0.2">
      <c r="A69" s="16"/>
      <c r="C69" s="16"/>
      <c r="D69" s="29"/>
      <c r="E69" s="29"/>
      <c r="F69" s="29"/>
      <c r="G69" s="16"/>
      <c r="H69" s="29"/>
      <c r="I69" s="29"/>
      <c r="J69" s="29"/>
      <c r="K69" s="29"/>
      <c r="L69" s="29"/>
      <c r="M69" s="16"/>
      <c r="N69" s="16"/>
      <c r="O69" s="16"/>
      <c r="P69" s="16"/>
      <c r="Q69" s="16"/>
      <c r="R69" s="29"/>
      <c r="S69" s="29"/>
      <c r="T69" s="29"/>
      <c r="U69" s="16"/>
      <c r="V69" s="16"/>
      <c r="W69" s="16"/>
      <c r="X69" s="16"/>
      <c r="Y69" s="16"/>
      <c r="Z69" s="16"/>
      <c r="AA69" s="16"/>
      <c r="AB69" s="16"/>
      <c r="AC69" s="16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</row>
    <row r="70" spans="1:107" x14ac:dyDescent="0.2">
      <c r="B70" s="7" t="s">
        <v>68</v>
      </c>
      <c r="C70" s="7" t="s">
        <v>17</v>
      </c>
      <c r="D70" s="7" t="s">
        <v>69</v>
      </c>
      <c r="E70" s="1" t="s">
        <v>40</v>
      </c>
      <c r="F70" s="1" t="s">
        <v>16</v>
      </c>
      <c r="G70" s="1" t="s">
        <v>41</v>
      </c>
      <c r="H70" s="1" t="s">
        <v>16</v>
      </c>
      <c r="I70" s="1" t="s">
        <v>42</v>
      </c>
      <c r="J70" s="1" t="s">
        <v>16</v>
      </c>
      <c r="K70" s="1" t="s">
        <v>43</v>
      </c>
      <c r="L70" s="1" t="s">
        <v>16</v>
      </c>
      <c r="M70" s="1" t="s">
        <v>44</v>
      </c>
      <c r="N70" s="1" t="s">
        <v>16</v>
      </c>
      <c r="O70" s="1" t="s">
        <v>45</v>
      </c>
      <c r="P70" s="1" t="s">
        <v>16</v>
      </c>
      <c r="Q70" s="1" t="s">
        <v>46</v>
      </c>
      <c r="R70" s="1" t="s">
        <v>16</v>
      </c>
      <c r="S70" s="1" t="s">
        <v>47</v>
      </c>
      <c r="T70" s="1" t="s">
        <v>16</v>
      </c>
      <c r="U70" s="4" t="s">
        <v>48</v>
      </c>
      <c r="V70" s="1" t="s">
        <v>16</v>
      </c>
      <c r="W70" s="1" t="s">
        <v>49</v>
      </c>
      <c r="X70" s="1" t="s">
        <v>16</v>
      </c>
      <c r="Y70" s="1" t="s">
        <v>99</v>
      </c>
      <c r="Z70" s="1" t="s">
        <v>16</v>
      </c>
      <c r="AA70" s="1" t="s">
        <v>50</v>
      </c>
      <c r="AB70" s="1" t="s">
        <v>16</v>
      </c>
      <c r="AC70" s="1" t="s">
        <v>51</v>
      </c>
      <c r="AD70" s="1" t="s">
        <v>16</v>
      </c>
    </row>
    <row r="71" spans="1:107" x14ac:dyDescent="0.2">
      <c r="A71" s="1">
        <v>700</v>
      </c>
      <c r="B71" s="9">
        <f>J24</f>
        <v>0</v>
      </c>
      <c r="C71" s="8">
        <f>IF(B71&lt;$C$68,B71,($C$68))</f>
        <v>0</v>
      </c>
      <c r="D71" s="9">
        <f>B71-C71</f>
        <v>0</v>
      </c>
      <c r="E71" s="3">
        <f>IF($C71&lt;E$68, C71,E$68)</f>
        <v>0</v>
      </c>
      <c r="F71" s="3">
        <f>$C71-E71</f>
        <v>0</v>
      </c>
      <c r="G71" s="3">
        <f>IF(F71&lt;G$68, F71,G$68)</f>
        <v>0</v>
      </c>
      <c r="H71" s="3">
        <f>F71-G71</f>
        <v>0</v>
      </c>
      <c r="I71" s="3">
        <f>IF(H71&lt;I$68, H71,I$68)</f>
        <v>0</v>
      </c>
      <c r="J71" s="3">
        <f>H71-I71</f>
        <v>0</v>
      </c>
      <c r="K71" s="3">
        <f>IF(J71&lt;K$68, J71,K$68)</f>
        <v>0</v>
      </c>
      <c r="L71" s="3">
        <f>J71-K71</f>
        <v>0</v>
      </c>
      <c r="M71" s="3">
        <f>IF(L71&lt;M$68, L71,M$68)</f>
        <v>0</v>
      </c>
      <c r="N71" s="3">
        <f>L71-M71</f>
        <v>0</v>
      </c>
      <c r="O71" s="3">
        <f>IF(N71&lt;O$68, N71,O$68)</f>
        <v>0</v>
      </c>
      <c r="P71" s="3">
        <f>N71-O71</f>
        <v>0</v>
      </c>
      <c r="Q71" s="3">
        <f>IF(P71&lt;Q$68, P71,Q$68)</f>
        <v>0</v>
      </c>
      <c r="R71" s="3">
        <f>P71-Q71</f>
        <v>0</v>
      </c>
      <c r="S71" s="3">
        <f>IF(R71&lt;S$68, R71,S$68)</f>
        <v>0</v>
      </c>
      <c r="T71" s="3">
        <f>R71-S71</f>
        <v>0</v>
      </c>
      <c r="U71" s="3">
        <f>IF(T71&lt;U$68, T71,U$68)</f>
        <v>0</v>
      </c>
      <c r="V71" s="3">
        <f>T71-U71</f>
        <v>0</v>
      </c>
      <c r="W71" s="3">
        <f>IF(V71&lt;W$68, V71,W$68)</f>
        <v>0</v>
      </c>
      <c r="X71" s="3">
        <f>V71-W71</f>
        <v>0</v>
      </c>
      <c r="Y71" s="3">
        <f>IF(X71&lt;Y$68, X71,Y$68)</f>
        <v>0</v>
      </c>
      <c r="Z71" s="3">
        <f>X71-Y71</f>
        <v>0</v>
      </c>
      <c r="AA71" s="3">
        <f>IF(Z71&lt;AA$68, Z71,AA$68)</f>
        <v>0</v>
      </c>
      <c r="AB71" s="3">
        <f>Z71-AA71</f>
        <v>0</v>
      </c>
      <c r="AC71" s="3">
        <f>IF(AB71&lt;AC$68, AB71,AC$68)</f>
        <v>0</v>
      </c>
      <c r="AD71" s="3">
        <f>AB71-AC71</f>
        <v>0</v>
      </c>
    </row>
    <row r="72" spans="1:107" x14ac:dyDescent="0.2">
      <c r="A72" s="1"/>
      <c r="B72" s="8"/>
      <c r="C72" s="8"/>
      <c r="D72" s="8"/>
      <c r="E72" s="3"/>
      <c r="R72"/>
      <c r="U72" s="3"/>
    </row>
    <row r="73" spans="1:107" x14ac:dyDescent="0.2">
      <c r="A73" s="1">
        <v>800</v>
      </c>
      <c r="B73" s="9">
        <f>J28</f>
        <v>17.913538663768279</v>
      </c>
      <c r="C73" s="9">
        <f>IF(B73&lt;$C$68,B73,($C$68))</f>
        <v>17.913538663768279</v>
      </c>
      <c r="D73" s="9">
        <f>B73-C73</f>
        <v>0</v>
      </c>
      <c r="E73" s="3">
        <f>IF($C73&lt;E$68, C73,E$68)</f>
        <v>17.913538663768279</v>
      </c>
      <c r="F73" s="3">
        <f>$C73-E73</f>
        <v>0</v>
      </c>
      <c r="G73" s="3">
        <f>IF(F73&lt;G$68, F73,G$68)</f>
        <v>0</v>
      </c>
      <c r="H73" s="3">
        <f t="shared" ref="H73:H89" si="139">F73-G73</f>
        <v>0</v>
      </c>
      <c r="I73" s="3">
        <f>IF(H73&lt;I$68, H73,I$68)</f>
        <v>0</v>
      </c>
      <c r="J73" s="3">
        <f>H73-I73</f>
        <v>0</v>
      </c>
      <c r="K73" s="3">
        <f>IF(J73&lt;K$68, J73,K$68)</f>
        <v>0</v>
      </c>
      <c r="L73" s="3">
        <f>J73-K73</f>
        <v>0</v>
      </c>
      <c r="M73" s="3">
        <f>IF(L73&lt;M$68, L73,M$68)</f>
        <v>0</v>
      </c>
      <c r="N73" s="3">
        <f>L73-M73</f>
        <v>0</v>
      </c>
      <c r="O73" s="3">
        <f>IF(N73&lt;O$68, N73,O$68)</f>
        <v>0</v>
      </c>
      <c r="P73" s="3">
        <f>N73-O73</f>
        <v>0</v>
      </c>
      <c r="Q73" s="3">
        <f>IF(P73&lt;Q$68, P73,Q$68)</f>
        <v>0</v>
      </c>
      <c r="R73" s="3">
        <f>P73-Q73</f>
        <v>0</v>
      </c>
      <c r="S73" s="3">
        <f>IF(R73&lt;S$68, R73,S$68)</f>
        <v>0</v>
      </c>
      <c r="T73" s="3">
        <f>R73-S73</f>
        <v>0</v>
      </c>
      <c r="U73" s="3">
        <f>IF(T73&lt;U$68, T73,U$68)</f>
        <v>0</v>
      </c>
      <c r="V73" s="3">
        <f>T73-U73</f>
        <v>0</v>
      </c>
      <c r="W73" s="3">
        <f>IF(V73&lt;W$68, V73,W$68)</f>
        <v>0</v>
      </c>
      <c r="X73" s="3">
        <f>V73-W73</f>
        <v>0</v>
      </c>
      <c r="Y73" s="3">
        <f>IF(X73&lt;Y$68, X73,Y$68)</f>
        <v>0</v>
      </c>
      <c r="Z73" s="3">
        <f>X73-Y73</f>
        <v>0</v>
      </c>
      <c r="AA73" s="3">
        <f>IF(Z73&lt;AA$68, Z73,AA$68)</f>
        <v>0</v>
      </c>
      <c r="AB73" s="3">
        <f>Z73-AA73</f>
        <v>0</v>
      </c>
      <c r="AC73" s="3">
        <f>IF(AB73&lt;AC$68, AB73,AC$68)</f>
        <v>0</v>
      </c>
      <c r="AD73" s="3">
        <f>AB73-AC73</f>
        <v>0</v>
      </c>
    </row>
    <row r="74" spans="1:107" x14ac:dyDescent="0.2">
      <c r="A74" s="1"/>
      <c r="B74" s="8"/>
      <c r="C74" s="9"/>
      <c r="D74" s="8"/>
      <c r="H74" s="3" t="s">
        <v>14</v>
      </c>
      <c r="R74"/>
      <c r="U74" s="3"/>
    </row>
    <row r="75" spans="1:107" x14ac:dyDescent="0.2">
      <c r="A75" s="1">
        <v>900</v>
      </c>
      <c r="B75" s="9">
        <f>J32</f>
        <v>26.07422822200283</v>
      </c>
      <c r="C75" s="9">
        <f>IF(B75&lt;$C$68,B75,($C$68))</f>
        <v>26.07422822200283</v>
      </c>
      <c r="D75" s="9">
        <f>B75-C75</f>
        <v>0</v>
      </c>
      <c r="E75" s="3">
        <f>IF($C75&lt;E$68, C75,E$68)</f>
        <v>20</v>
      </c>
      <c r="F75" s="3">
        <f>$C75-E75</f>
        <v>6.0742282220028301</v>
      </c>
      <c r="G75" s="3">
        <f>IF(F75&lt;G$68, F75,G$68)</f>
        <v>6.0742282220028301</v>
      </c>
      <c r="H75" s="3">
        <f t="shared" si="139"/>
        <v>0</v>
      </c>
      <c r="I75" s="3">
        <f>IF(H75&lt;I$68, H75,I$68)</f>
        <v>0</v>
      </c>
      <c r="J75" s="3">
        <f>H75-I75</f>
        <v>0</v>
      </c>
      <c r="K75" s="3">
        <f>IF(J75&lt;K$68, J75,K$68)</f>
        <v>0</v>
      </c>
      <c r="L75" s="3">
        <f>J75-K75</f>
        <v>0</v>
      </c>
      <c r="M75" s="3">
        <f>IF(L75&lt;M$68, L75,M$68)</f>
        <v>0</v>
      </c>
      <c r="N75" s="3">
        <f>L75-M75</f>
        <v>0</v>
      </c>
      <c r="O75" s="3">
        <f>IF(N75&lt;O$68, N75,O$68)</f>
        <v>0</v>
      </c>
      <c r="P75" s="3">
        <f>N75-O75</f>
        <v>0</v>
      </c>
      <c r="Q75" s="3">
        <f>IF(P75&lt;Q$68, P75,Q$68)</f>
        <v>0</v>
      </c>
      <c r="R75" s="3">
        <f>P75-Q75</f>
        <v>0</v>
      </c>
      <c r="S75" s="3">
        <f>IF(R75&lt;S$68, R75,S$68)</f>
        <v>0</v>
      </c>
      <c r="T75" s="3">
        <f>R75-S75</f>
        <v>0</v>
      </c>
      <c r="U75" s="3">
        <f>IF(T75&lt;U$68, T75,U$68)</f>
        <v>0</v>
      </c>
      <c r="V75" s="3">
        <f>T75-U75</f>
        <v>0</v>
      </c>
      <c r="W75" s="3">
        <f>IF(V75&lt;W$68, V75,W$68)</f>
        <v>0</v>
      </c>
      <c r="X75" s="3">
        <f>V75-W75</f>
        <v>0</v>
      </c>
      <c r="Y75" s="3">
        <f>IF(X75&lt;Y$68, X75,Y$68)</f>
        <v>0</v>
      </c>
      <c r="Z75" s="3">
        <f>X75-Y75</f>
        <v>0</v>
      </c>
      <c r="AA75" s="3">
        <f>IF(Z75&lt;AA$68, Z75,AA$68)</f>
        <v>0</v>
      </c>
      <c r="AB75" s="3">
        <f>Z75-AA75</f>
        <v>0</v>
      </c>
      <c r="AC75" s="3">
        <f>IF(AB75&lt;AC$68, AB75,AC$68)</f>
        <v>0</v>
      </c>
      <c r="AD75" s="3">
        <f>AB75-AC75</f>
        <v>0</v>
      </c>
    </row>
    <row r="76" spans="1:107" x14ac:dyDescent="0.2">
      <c r="A76" s="1"/>
      <c r="B76" s="8"/>
      <c r="C76" s="9"/>
      <c r="D76" s="8"/>
      <c r="H76" s="3" t="s">
        <v>14</v>
      </c>
      <c r="R76"/>
      <c r="U76" s="3"/>
    </row>
    <row r="77" spans="1:107" x14ac:dyDescent="0.2">
      <c r="A77" s="1">
        <v>1000</v>
      </c>
      <c r="B77" s="9">
        <f>J36</f>
        <v>37.952600551680895</v>
      </c>
      <c r="C77" s="9">
        <f>IF(B77&lt;$C$68,B77,($C$68))</f>
        <v>37.952600551680895</v>
      </c>
      <c r="D77" s="9">
        <f>B77-C77</f>
        <v>0</v>
      </c>
      <c r="E77" s="3">
        <f>IF($C77&lt;E$68, C77,E$68)</f>
        <v>20</v>
      </c>
      <c r="F77" s="3">
        <f>$C77-E77</f>
        <v>17.952600551680895</v>
      </c>
      <c r="G77" s="3">
        <f>IF(F77&lt;G$68, F77,G$68)</f>
        <v>17.952600551680895</v>
      </c>
      <c r="H77" s="3">
        <f t="shared" si="139"/>
        <v>0</v>
      </c>
      <c r="I77" s="3">
        <f>IF(H77&lt;I$68, H77,I$68)</f>
        <v>0</v>
      </c>
      <c r="J77" s="3">
        <f>H77-I77</f>
        <v>0</v>
      </c>
      <c r="K77" s="3">
        <f>IF(J77&lt;K$68, J77,K$68)</f>
        <v>0</v>
      </c>
      <c r="L77" s="3">
        <f>J77-K77</f>
        <v>0</v>
      </c>
      <c r="M77" s="3">
        <f>IF(L77&lt;M$68, L77,M$68)</f>
        <v>0</v>
      </c>
      <c r="N77" s="3">
        <f>L77-M77</f>
        <v>0</v>
      </c>
      <c r="O77" s="3">
        <f>IF(N77&lt;O$68, N77,O$68)</f>
        <v>0</v>
      </c>
      <c r="P77" s="3">
        <f>N77-O77</f>
        <v>0</v>
      </c>
      <c r="Q77" s="3">
        <f>IF(P77&lt;Q$68, P77,Q$68)</f>
        <v>0</v>
      </c>
      <c r="R77" s="3">
        <f>P77-Q77</f>
        <v>0</v>
      </c>
      <c r="S77" s="3">
        <f>IF(R77&lt;S$68, R77,S$68)</f>
        <v>0</v>
      </c>
      <c r="T77" s="3">
        <f>R77-S77</f>
        <v>0</v>
      </c>
      <c r="U77" s="3">
        <f>IF(T77&lt;U$68, T77,U$68)</f>
        <v>0</v>
      </c>
      <c r="V77" s="3">
        <f>T77-U77</f>
        <v>0</v>
      </c>
      <c r="W77" s="3">
        <f>IF(V77&lt;W$68, V77,W$68)</f>
        <v>0</v>
      </c>
      <c r="X77" s="3">
        <f>V77-W77</f>
        <v>0</v>
      </c>
      <c r="Y77" s="3">
        <f>IF(X77&lt;Y$68, X77,Y$68)</f>
        <v>0</v>
      </c>
      <c r="Z77" s="3">
        <f>X77-Y77</f>
        <v>0</v>
      </c>
      <c r="AA77" s="3">
        <f>IF(Z77&lt;AA$68, Z77,AA$68)</f>
        <v>0</v>
      </c>
      <c r="AB77" s="3">
        <f>Z77-AA77</f>
        <v>0</v>
      </c>
      <c r="AC77" s="3">
        <f>IF(AB77&lt;AC$68, AB77,AC$68)</f>
        <v>0</v>
      </c>
      <c r="AD77" s="3">
        <f>AB77-AC77</f>
        <v>0</v>
      </c>
    </row>
    <row r="78" spans="1:107" x14ac:dyDescent="0.2">
      <c r="A78" s="1"/>
      <c r="B78" s="8"/>
      <c r="C78" s="9"/>
      <c r="D78" s="8"/>
      <c r="H78" s="3" t="s">
        <v>14</v>
      </c>
      <c r="R78"/>
      <c r="S78" s="3"/>
    </row>
    <row r="79" spans="1:107" x14ac:dyDescent="0.2">
      <c r="A79" s="1">
        <v>1100</v>
      </c>
      <c r="B79" s="9">
        <f>J40</f>
        <v>55.242282777135536</v>
      </c>
      <c r="C79" s="9">
        <f>IF(B79&lt;$C$68,B79,($C$68))</f>
        <v>55.242282777135536</v>
      </c>
      <c r="D79" s="9">
        <f>B79-C79</f>
        <v>0</v>
      </c>
      <c r="E79" s="3">
        <f>IF($C79&lt;E$68, C79,E$68)</f>
        <v>20</v>
      </c>
      <c r="F79" s="3">
        <f>$C79-E79</f>
        <v>35.242282777135536</v>
      </c>
      <c r="G79" s="3">
        <f>IF(F79&lt;G$68, F79,G$68)</f>
        <v>20</v>
      </c>
      <c r="H79" s="3">
        <f t="shared" si="139"/>
        <v>15.242282777135536</v>
      </c>
      <c r="I79" s="3">
        <f>IF(H79&lt;I$68, H79,I$68)</f>
        <v>15.242282777135536</v>
      </c>
      <c r="J79" s="3">
        <f>H79-I79</f>
        <v>0</v>
      </c>
      <c r="K79" s="3">
        <f>IF(J79&lt;K$68, J79,K$68)</f>
        <v>0</v>
      </c>
      <c r="L79" s="3">
        <f>J79-K79</f>
        <v>0</v>
      </c>
      <c r="M79" s="3">
        <f>IF(L79&lt;M$68, L79,M$68)</f>
        <v>0</v>
      </c>
      <c r="N79" s="3">
        <f>L79-M79</f>
        <v>0</v>
      </c>
      <c r="O79" s="3">
        <f>IF(N79&lt;O$68, N79,O$68)</f>
        <v>0</v>
      </c>
      <c r="P79" s="3">
        <f>N79-O79</f>
        <v>0</v>
      </c>
      <c r="Q79" s="3">
        <f>IF(P79&lt;Q$68, P79,Q$68)</f>
        <v>0</v>
      </c>
      <c r="R79" s="3">
        <f>P79-Q79</f>
        <v>0</v>
      </c>
      <c r="S79" s="3">
        <f>IF(R79&lt;S$68, R79,S$68)</f>
        <v>0</v>
      </c>
      <c r="T79" s="3">
        <f>R79-S79</f>
        <v>0</v>
      </c>
      <c r="U79" s="3">
        <f>IF(T79&lt;U$68, T79,U$68)</f>
        <v>0</v>
      </c>
      <c r="V79" s="3">
        <f>T79-U79</f>
        <v>0</v>
      </c>
      <c r="W79" s="3">
        <f>IF(V79&lt;W$68, V79,W$68)</f>
        <v>0</v>
      </c>
      <c r="X79" s="3">
        <f>V79-W79</f>
        <v>0</v>
      </c>
      <c r="Y79" s="3">
        <f>IF(X79&lt;Y$68, X79,Y$68)</f>
        <v>0</v>
      </c>
      <c r="Z79" s="3">
        <f>X79-Y79</f>
        <v>0</v>
      </c>
      <c r="AA79" s="3">
        <f>IF(Z79&lt;AA$68, Z79,AA$68)</f>
        <v>0</v>
      </c>
      <c r="AB79" s="3">
        <f>Z79-AA79</f>
        <v>0</v>
      </c>
      <c r="AC79" s="3">
        <f>IF(AB79&lt;AC$68, AB79,AC$68)</f>
        <v>0</v>
      </c>
      <c r="AD79" s="3">
        <f>AB79-AC79</f>
        <v>0</v>
      </c>
    </row>
    <row r="80" spans="1:107" x14ac:dyDescent="0.2">
      <c r="A80" s="1"/>
      <c r="B80" s="8" t="s">
        <v>14</v>
      </c>
      <c r="C80" s="9"/>
      <c r="D80" s="8"/>
      <c r="E80" s="21"/>
      <c r="F80" s="3" t="s">
        <v>14</v>
      </c>
      <c r="G80" s="3"/>
      <c r="H80" s="3" t="s">
        <v>14</v>
      </c>
      <c r="I80" s="3"/>
      <c r="J80" s="3"/>
      <c r="K80" s="3"/>
      <c r="L80" s="3"/>
      <c r="M80" s="3"/>
      <c r="N80" s="3"/>
      <c r="O80" s="3"/>
      <c r="P80" s="3"/>
      <c r="Q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33" x14ac:dyDescent="0.2">
      <c r="A81" s="1">
        <v>1200</v>
      </c>
      <c r="B81" s="9">
        <f>J44</f>
        <v>80.408450595458561</v>
      </c>
      <c r="C81" s="9">
        <f>IF(B81&lt;$C$68,B81,($C$68))</f>
        <v>80.408450595458561</v>
      </c>
      <c r="D81" s="9">
        <f>B81-C81</f>
        <v>0</v>
      </c>
      <c r="E81" s="10">
        <f>IF($C81&lt;E$68, C81,E$68)</f>
        <v>20</v>
      </c>
      <c r="F81" s="3">
        <f>$C81-E81</f>
        <v>60.408450595458561</v>
      </c>
      <c r="G81" s="3">
        <f>IF(F81&lt;G$68, F81,G$68)</f>
        <v>20</v>
      </c>
      <c r="H81" s="3">
        <f t="shared" si="139"/>
        <v>40.408450595458561</v>
      </c>
      <c r="I81" s="3">
        <f>IF(H81&lt;I$68, H81,I$68)</f>
        <v>20</v>
      </c>
      <c r="J81" s="3">
        <f>H81-I81</f>
        <v>20.408450595458561</v>
      </c>
      <c r="K81" s="3">
        <f>IF(J81&lt;K$68, J81,K$68)</f>
        <v>20</v>
      </c>
      <c r="L81" s="3">
        <f>J81-K81</f>
        <v>0.40845059545856088</v>
      </c>
      <c r="M81" s="3">
        <f>IF(L81&lt;M$68, L81,M$68)</f>
        <v>0.40845059545856088</v>
      </c>
      <c r="N81" s="3">
        <f>L81-M81</f>
        <v>0</v>
      </c>
      <c r="O81" s="3">
        <f>IF(N81&lt;O$68, N81,O$68)</f>
        <v>0</v>
      </c>
      <c r="P81" s="3">
        <f>N81-O81</f>
        <v>0</v>
      </c>
      <c r="Q81" s="3">
        <f>IF(P81&lt;Q$68, P81,Q$68)</f>
        <v>0</v>
      </c>
      <c r="R81" s="3">
        <f>P81-Q81</f>
        <v>0</v>
      </c>
      <c r="S81" s="3">
        <f>IF(R81&lt;S$68, R81,S$68)</f>
        <v>0</v>
      </c>
      <c r="T81" s="3">
        <f>R81-S81</f>
        <v>0</v>
      </c>
      <c r="U81" s="3">
        <f>IF(T81&lt;U$68, T81,U$68)</f>
        <v>0</v>
      </c>
      <c r="V81" s="3">
        <f>T81-U81</f>
        <v>0</v>
      </c>
      <c r="W81" s="3">
        <f>IF(V81&lt;W$68, V81,W$68)</f>
        <v>0</v>
      </c>
      <c r="X81" s="3">
        <f>V81-W81</f>
        <v>0</v>
      </c>
      <c r="Y81" s="3">
        <f>IF(X81&lt;Y$68, X81,Y$68)</f>
        <v>0</v>
      </c>
      <c r="Z81" s="3">
        <f>X81-Y81</f>
        <v>0</v>
      </c>
      <c r="AA81" s="3">
        <f>IF(Z81&lt;AA$68, Z81,AA$68)</f>
        <v>0</v>
      </c>
      <c r="AB81" s="3">
        <f>Z81-AA81</f>
        <v>0</v>
      </c>
      <c r="AC81" s="3">
        <f>IF(AB81&lt;AC$68, AB81,AC$68)</f>
        <v>0</v>
      </c>
      <c r="AD81" s="3">
        <f>AB81-AC81</f>
        <v>0</v>
      </c>
    </row>
    <row r="82" spans="1:33" x14ac:dyDescent="0.2">
      <c r="A82" s="1"/>
      <c r="B82" s="8" t="s">
        <v>14</v>
      </c>
      <c r="C82" s="9"/>
      <c r="D82" s="8"/>
      <c r="E82" s="21"/>
      <c r="F82" s="3" t="s">
        <v>14</v>
      </c>
      <c r="G82" s="3"/>
      <c r="H82" s="3" t="s">
        <v>14</v>
      </c>
      <c r="I82" s="3"/>
      <c r="J82" s="3"/>
      <c r="K82" s="3"/>
      <c r="L82" s="3"/>
      <c r="M82" s="3"/>
      <c r="N82" s="3"/>
      <c r="O82" s="3"/>
      <c r="P82" s="3"/>
      <c r="Q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33" x14ac:dyDescent="0.2">
      <c r="A83" s="1">
        <v>1300</v>
      </c>
      <c r="B83" s="9">
        <f>J48</f>
        <v>117.03931485319326</v>
      </c>
      <c r="C83" s="9">
        <f>IF(B83&lt;$C$68,B83,($C$68))</f>
        <v>117.03931485319326</v>
      </c>
      <c r="D83" s="9">
        <f>B83-C83</f>
        <v>0</v>
      </c>
      <c r="E83" s="10">
        <f>IF($C83&lt;E$68, C83,E$68)</f>
        <v>20</v>
      </c>
      <c r="F83" s="3">
        <f>$C83-E83</f>
        <v>97.039314853193261</v>
      </c>
      <c r="G83" s="3">
        <f>IF(F83&lt;G$68, F83,G$68)</f>
        <v>20</v>
      </c>
      <c r="H83" s="3">
        <f t="shared" si="139"/>
        <v>77.039314853193261</v>
      </c>
      <c r="I83" s="3">
        <f>IF(H83&lt;I$68, H83,I$68)</f>
        <v>20</v>
      </c>
      <c r="J83" s="3">
        <f>H83-I83</f>
        <v>57.039314853193261</v>
      </c>
      <c r="K83" s="3">
        <f>IF(J83&lt;K$68, J83,K$68)</f>
        <v>20</v>
      </c>
      <c r="L83" s="3">
        <f>J83-K83</f>
        <v>37.039314853193261</v>
      </c>
      <c r="M83" s="3">
        <f>IF(L83&lt;M$68, L83,M$68)</f>
        <v>20</v>
      </c>
      <c r="N83" s="3">
        <f>L83-M83</f>
        <v>17.039314853193261</v>
      </c>
      <c r="O83" s="3">
        <f>IF(N83&lt;O$68, N83,O$68)</f>
        <v>17.039314853193261</v>
      </c>
      <c r="P83" s="3">
        <f>N83-O83</f>
        <v>0</v>
      </c>
      <c r="Q83" s="3">
        <f>IF(P83&lt;Q$68, P83,Q$68)</f>
        <v>0</v>
      </c>
      <c r="R83" s="3">
        <f>P83-Q83</f>
        <v>0</v>
      </c>
      <c r="S83" s="3">
        <f>IF(R83&lt;S$68, R83,S$68)</f>
        <v>0</v>
      </c>
      <c r="T83" s="3">
        <f>R83-S83</f>
        <v>0</v>
      </c>
      <c r="U83" s="3">
        <f>IF(T83&lt;U$68, T83,U$68)</f>
        <v>0</v>
      </c>
      <c r="V83" s="3">
        <f>T83-U83</f>
        <v>0</v>
      </c>
      <c r="W83" s="3">
        <f>IF(V83&lt;W$68, V83,W$68)</f>
        <v>0</v>
      </c>
      <c r="X83" s="3">
        <f>V83-W83</f>
        <v>0</v>
      </c>
      <c r="Y83" s="3">
        <f>IF(X83&lt;Y$68, X83,Y$68)</f>
        <v>0</v>
      </c>
      <c r="Z83" s="3">
        <f>X83-Y83</f>
        <v>0</v>
      </c>
      <c r="AA83" s="3">
        <f>IF(Z83&lt;AA$68, Z83,AA$68)</f>
        <v>0</v>
      </c>
      <c r="AB83" s="3">
        <f>Z83-AA83</f>
        <v>0</v>
      </c>
      <c r="AC83" s="3">
        <f>IF(AB83&lt;AC$68, AB83,AC$68)</f>
        <v>0</v>
      </c>
      <c r="AD83" s="3">
        <f>AB83-AC83</f>
        <v>0</v>
      </c>
    </row>
    <row r="84" spans="1:33" x14ac:dyDescent="0.2">
      <c r="A84" s="1"/>
      <c r="B84" s="8" t="s">
        <v>14</v>
      </c>
      <c r="C84" s="9"/>
      <c r="D84" s="8"/>
      <c r="E84" s="21"/>
      <c r="F84" s="3"/>
      <c r="G84" s="3"/>
      <c r="H84" s="3" t="s">
        <v>14</v>
      </c>
      <c r="I84" s="3"/>
      <c r="J84" s="3"/>
      <c r="K84" s="3"/>
      <c r="L84" s="3"/>
      <c r="M84" s="3"/>
      <c r="N84" s="3"/>
      <c r="O84" s="3"/>
      <c r="P84" s="3"/>
      <c r="Q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33" x14ac:dyDescent="0.2">
      <c r="A85" s="1">
        <v>1400</v>
      </c>
      <c r="B85" s="9">
        <f>J52</f>
        <v>170.35773130639794</v>
      </c>
      <c r="C85" s="9">
        <f>IF(B85&lt;$C$68,B85,($C$68))</f>
        <v>170.35773130639794</v>
      </c>
      <c r="D85" s="9">
        <f>B85-C85</f>
        <v>0</v>
      </c>
      <c r="E85" s="10">
        <f>IF($C85&lt;E$68, C85,E$68)</f>
        <v>20</v>
      </c>
      <c r="F85" s="3">
        <f>$C85-E85</f>
        <v>150.35773130639794</v>
      </c>
      <c r="G85" s="3">
        <f>IF(F85&lt;G$68, F85,G$68)</f>
        <v>20</v>
      </c>
      <c r="H85" s="3">
        <f t="shared" si="139"/>
        <v>130.35773130639794</v>
      </c>
      <c r="I85" s="3">
        <f>IF(H85&lt;I$68, H85,I$68)</f>
        <v>20</v>
      </c>
      <c r="J85" s="3">
        <f>H85-I85</f>
        <v>110.35773130639794</v>
      </c>
      <c r="K85" s="3">
        <f>IF(J85&lt;K$68, J85,K$68)</f>
        <v>20</v>
      </c>
      <c r="L85" s="3">
        <f>J85-K85</f>
        <v>90.357731306397937</v>
      </c>
      <c r="M85" s="3">
        <f>IF(L85&lt;M$68, L85,M$68)</f>
        <v>20</v>
      </c>
      <c r="N85" s="3">
        <f>L85-M85</f>
        <v>70.357731306397937</v>
      </c>
      <c r="O85" s="3">
        <f>IF(N85&lt;O$68, N85,O$68)</f>
        <v>20</v>
      </c>
      <c r="P85" s="3">
        <f>N85-O85</f>
        <v>50.357731306397937</v>
      </c>
      <c r="Q85" s="3">
        <f>IF(P85&lt;Q$68, P85,Q$68)</f>
        <v>15</v>
      </c>
      <c r="R85" s="3">
        <f>P85-Q85</f>
        <v>35.357731306397937</v>
      </c>
      <c r="S85" s="3">
        <f>IF(R85&lt;S$68, R85,S$68)</f>
        <v>10</v>
      </c>
      <c r="T85" s="3">
        <f>R85-S85</f>
        <v>25.357731306397937</v>
      </c>
      <c r="U85" s="3">
        <f>IF(T85&lt;U$68, T85,U$68)</f>
        <v>20</v>
      </c>
      <c r="V85" s="3">
        <f>T85-U85</f>
        <v>5.3577313063979375</v>
      </c>
      <c r="W85" s="3">
        <f>IF(V85&lt;W$68, V85,W$68)</f>
        <v>5.3577313063979375</v>
      </c>
      <c r="X85" s="3">
        <f>V85-W85</f>
        <v>0</v>
      </c>
      <c r="Y85" s="3">
        <f>IF(X85&lt;Y$68, X85,Y$68)</f>
        <v>0</v>
      </c>
      <c r="Z85" s="3">
        <f>X85-Y85</f>
        <v>0</v>
      </c>
      <c r="AA85" s="3">
        <f>IF(Z85&lt;AA$68, Z85,AA$68)</f>
        <v>0</v>
      </c>
      <c r="AB85" s="3">
        <f>Z85-AA85</f>
        <v>0</v>
      </c>
      <c r="AC85" s="3">
        <f>IF(AB85&lt;AC$68, AB85,AC$68)</f>
        <v>0</v>
      </c>
      <c r="AD85" s="3">
        <f>AB85-AC85</f>
        <v>0</v>
      </c>
    </row>
    <row r="86" spans="1:33" x14ac:dyDescent="0.2">
      <c r="A86" s="1"/>
      <c r="B86" s="8" t="s">
        <v>14</v>
      </c>
      <c r="C86" s="9"/>
      <c r="D86" s="8"/>
      <c r="E86" s="21" t="s">
        <v>14</v>
      </c>
      <c r="F86" s="10"/>
      <c r="G86" s="3"/>
      <c r="H86" s="3" t="s">
        <v>14</v>
      </c>
      <c r="I86" s="3"/>
      <c r="J86" s="3"/>
      <c r="K86" s="3"/>
      <c r="L86" s="3"/>
      <c r="M86" s="3"/>
      <c r="N86" s="3"/>
      <c r="O86" s="3"/>
      <c r="P86" s="3"/>
      <c r="Q86" s="3"/>
      <c r="S86" s="3"/>
      <c r="T86" s="3"/>
      <c r="U86" s="3"/>
      <c r="V86" s="3"/>
      <c r="W86" s="3"/>
      <c r="X86" s="3"/>
      <c r="Y86" s="3"/>
      <c r="Z86" s="3"/>
      <c r="AA86" s="3"/>
      <c r="AB86" s="3" t="s">
        <v>14</v>
      </c>
    </row>
    <row r="87" spans="1:33" x14ac:dyDescent="0.2">
      <c r="A87" s="1">
        <v>1500</v>
      </c>
      <c r="B87" s="9">
        <f>J56</f>
        <v>247.96587926258744</v>
      </c>
      <c r="C87" s="9">
        <f>IF(B87&lt;$C$68,B87,($C$68))</f>
        <v>225</v>
      </c>
      <c r="D87" s="9">
        <f>B87-C87</f>
        <v>22.965879262587436</v>
      </c>
      <c r="E87" s="3">
        <v>0</v>
      </c>
      <c r="F87" s="3">
        <f>$C87-E87</f>
        <v>225</v>
      </c>
      <c r="G87" s="3">
        <f>IF(F87&lt;G$68, F87,G$68)</f>
        <v>20</v>
      </c>
      <c r="H87" s="3">
        <f t="shared" si="139"/>
        <v>205</v>
      </c>
      <c r="I87" s="3">
        <f>IF(H87&lt;I$68, H87,I$68)</f>
        <v>20</v>
      </c>
      <c r="J87" s="3">
        <f>H87-I87</f>
        <v>185</v>
      </c>
      <c r="K87" s="3">
        <f>IF(J87&lt;K$68, J87,K$68)</f>
        <v>20</v>
      </c>
      <c r="L87" s="3">
        <f>J87-K87</f>
        <v>165</v>
      </c>
      <c r="M87" s="3">
        <f>IF(L87&lt;M$68, L87,M$68)</f>
        <v>20</v>
      </c>
      <c r="N87" s="3">
        <f>L87-M87</f>
        <v>145</v>
      </c>
      <c r="O87" s="3">
        <f>IF(N87&lt;O$68, N87,O$68)</f>
        <v>20</v>
      </c>
      <c r="P87" s="3">
        <f>N87-O87</f>
        <v>125</v>
      </c>
      <c r="Q87" s="3">
        <f>IF(P87&lt;Q$68, P87,Q$68)</f>
        <v>15</v>
      </c>
      <c r="R87" s="3">
        <f>P87-Q87</f>
        <v>110</v>
      </c>
      <c r="S87" s="3">
        <f>IF(R87&lt;S$68, R87,S$68)</f>
        <v>10</v>
      </c>
      <c r="T87" s="3">
        <f>R87-S87</f>
        <v>100</v>
      </c>
      <c r="U87" s="3">
        <f>IF(T87&lt;U$68, T87,U$68)</f>
        <v>20</v>
      </c>
      <c r="V87" s="3">
        <f>T87-U87</f>
        <v>80</v>
      </c>
      <c r="W87" s="3">
        <f>IF(V87&lt;W$68, V87,W$68)</f>
        <v>20</v>
      </c>
      <c r="X87" s="3">
        <f>V87-W87</f>
        <v>60</v>
      </c>
      <c r="Y87" s="3">
        <f>IF(X87&lt;Y$68, X87,Y$68)</f>
        <v>20</v>
      </c>
      <c r="Z87" s="3">
        <f>X87-Y87</f>
        <v>40</v>
      </c>
      <c r="AA87" s="3">
        <f>IF(Z87&lt;AA$68, Z87,AA$68)</f>
        <v>20</v>
      </c>
      <c r="AB87" s="3">
        <f>Z87-AA87</f>
        <v>20</v>
      </c>
      <c r="AC87" s="3">
        <f>IF(AB87&lt;AC$68, AB87,AC$68)</f>
        <v>20</v>
      </c>
      <c r="AD87" s="36">
        <f>AB87-AC87</f>
        <v>0</v>
      </c>
    </row>
    <row r="88" spans="1:33" x14ac:dyDescent="0.2">
      <c r="A88" s="1">
        <v>1550</v>
      </c>
      <c r="B88" s="9">
        <f>J58</f>
        <v>299.1623688607288</v>
      </c>
      <c r="C88" s="9">
        <f>IF(B88&lt;$C$68,B88,($C$68))</f>
        <v>225</v>
      </c>
      <c r="D88" s="9">
        <f>B88-C88</f>
        <v>74.162368860728805</v>
      </c>
      <c r="E88" s="21"/>
      <c r="F88" s="3" t="s">
        <v>14</v>
      </c>
      <c r="G88" t="s">
        <v>14</v>
      </c>
      <c r="H88" s="3" t="s">
        <v>14</v>
      </c>
      <c r="I88" t="s">
        <v>14</v>
      </c>
      <c r="J88" s="10" t="s">
        <v>14</v>
      </c>
      <c r="K88" t="s">
        <v>14</v>
      </c>
      <c r="L88" s="10"/>
      <c r="M88" t="s">
        <v>14</v>
      </c>
      <c r="R88"/>
      <c r="U88" s="3"/>
      <c r="X88" s="3" t="s">
        <v>14</v>
      </c>
      <c r="AD88" s="37"/>
    </row>
    <row r="89" spans="1:33" x14ac:dyDescent="0.2">
      <c r="A89" s="7">
        <v>1600</v>
      </c>
      <c r="B89" s="9">
        <f>J60</f>
        <v>360.92918593685738</v>
      </c>
      <c r="C89" s="9">
        <f>IF(B89&lt;$C$68,B89,($C$68))</f>
        <v>225</v>
      </c>
      <c r="D89" s="9">
        <f>B89-C89</f>
        <v>135.92918593685738</v>
      </c>
      <c r="E89" s="8">
        <v>0</v>
      </c>
      <c r="F89" s="10">
        <f>$C89-E89</f>
        <v>225</v>
      </c>
      <c r="G89" s="9">
        <f>IF(F89&lt;G$68, F89,G$68)</f>
        <v>20</v>
      </c>
      <c r="H89" s="10">
        <f t="shared" si="139"/>
        <v>205</v>
      </c>
      <c r="I89" s="9">
        <f>IF(H89&lt;I$68, H89,I$68)</f>
        <v>20</v>
      </c>
      <c r="J89" s="10">
        <f>H89-I89</f>
        <v>185</v>
      </c>
      <c r="K89" s="9">
        <f>IF(J89&lt;K$68, J89,K$68)</f>
        <v>20</v>
      </c>
      <c r="L89" s="10">
        <f>J89-K89</f>
        <v>165</v>
      </c>
      <c r="M89" s="9">
        <f>IF(L89&lt;M$68, L89,M$68)</f>
        <v>20</v>
      </c>
      <c r="N89" s="10">
        <f>L89-M89</f>
        <v>145</v>
      </c>
      <c r="O89" s="9">
        <f>IF(N89&lt;O$68, N89,O$68)</f>
        <v>20</v>
      </c>
      <c r="P89" s="10">
        <f>N89-O89</f>
        <v>125</v>
      </c>
      <c r="Q89" s="9">
        <f>IF(P89&lt;Q$68, P89,Q$68)</f>
        <v>15</v>
      </c>
      <c r="R89" s="10">
        <f>P89-Q89</f>
        <v>110</v>
      </c>
      <c r="S89" s="9">
        <f>IF(R89&lt;S$68, R89,S$68)</f>
        <v>10</v>
      </c>
      <c r="T89" s="10">
        <f>R89-S89</f>
        <v>100</v>
      </c>
      <c r="U89" s="9">
        <f>IF(T89&lt;U$68, T89,U$68)</f>
        <v>20</v>
      </c>
      <c r="V89" s="10">
        <f>T89-U89</f>
        <v>80</v>
      </c>
      <c r="W89" s="9">
        <f>IF(V89&lt;W$68, V89,W$68)</f>
        <v>20</v>
      </c>
      <c r="X89" s="10">
        <f>V89-W89</f>
        <v>60</v>
      </c>
      <c r="Y89" s="9">
        <f>IF(X89&lt;Y$68, X89,Y$68)</f>
        <v>20</v>
      </c>
      <c r="Z89" s="10">
        <f>X89-Y89</f>
        <v>40</v>
      </c>
      <c r="AA89" s="9">
        <f>IF(Z89&lt;AA$68, Z89,AA$68)</f>
        <v>20</v>
      </c>
      <c r="AB89" s="10">
        <f>Z89-AA89</f>
        <v>20</v>
      </c>
      <c r="AC89" s="9">
        <f>IF(AB89&lt;AC$68, AB89,AC$68)</f>
        <v>20</v>
      </c>
      <c r="AD89" s="13">
        <f>AB89-AC89</f>
        <v>0</v>
      </c>
    </row>
    <row r="90" spans="1:33" x14ac:dyDescent="0.2">
      <c r="A90" t="s">
        <v>14</v>
      </c>
      <c r="B90" s="18" t="s">
        <v>14</v>
      </c>
      <c r="C90" s="21"/>
      <c r="D90" s="21"/>
      <c r="R90"/>
      <c r="U90" s="3"/>
    </row>
    <row r="91" spans="1:33" x14ac:dyDescent="0.2">
      <c r="B91" s="18"/>
      <c r="C91" s="10" t="s">
        <v>14</v>
      </c>
      <c r="D91" s="21"/>
      <c r="R91"/>
      <c r="V91" s="3"/>
    </row>
    <row r="92" spans="1:33" ht="18.75" x14ac:dyDescent="0.3">
      <c r="A92" s="26" t="s">
        <v>67</v>
      </c>
      <c r="B92" s="26" t="s">
        <v>65</v>
      </c>
      <c r="C92" s="21"/>
      <c r="D92" s="21"/>
      <c r="R92"/>
      <c r="V92" s="3"/>
    </row>
    <row r="93" spans="1:33" ht="18.75" x14ac:dyDescent="0.3">
      <c r="A93" s="26"/>
      <c r="B93" s="26"/>
      <c r="C93" s="21"/>
      <c r="D93" s="21"/>
      <c r="R93"/>
      <c r="V93" s="3"/>
    </row>
    <row r="94" spans="1:33" x14ac:dyDescent="0.2">
      <c r="A94" s="1" t="s">
        <v>97</v>
      </c>
      <c r="B94" s="1" t="s">
        <v>31</v>
      </c>
      <c r="C94" s="18"/>
      <c r="D94" s="21"/>
      <c r="T94" s="1" t="s">
        <v>30</v>
      </c>
      <c r="Y94" s="1" t="s">
        <v>26</v>
      </c>
      <c r="Z94" s="3"/>
    </row>
    <row r="95" spans="1:33" s="1" customFormat="1" x14ac:dyDescent="0.2">
      <c r="C95" s="1" t="s">
        <v>17</v>
      </c>
      <c r="D95" s="1" t="s">
        <v>14</v>
      </c>
      <c r="E95" s="1" t="s">
        <v>28</v>
      </c>
      <c r="G95" s="1" t="s">
        <v>18</v>
      </c>
      <c r="I95" s="1" t="s">
        <v>19</v>
      </c>
      <c r="K95" s="1" t="s">
        <v>20</v>
      </c>
      <c r="M95" s="1" t="s">
        <v>21</v>
      </c>
      <c r="O95" s="1" t="s">
        <v>29</v>
      </c>
      <c r="Q95" s="1" t="s">
        <v>100</v>
      </c>
      <c r="U95" s="1" t="s">
        <v>32</v>
      </c>
      <c r="W95" s="1" t="s">
        <v>33</v>
      </c>
      <c r="Z95" s="1" t="s">
        <v>22</v>
      </c>
      <c r="AB95" s="1" t="s">
        <v>23</v>
      </c>
      <c r="AD95" s="1" t="s">
        <v>24</v>
      </c>
      <c r="AF95" s="4" t="s">
        <v>25</v>
      </c>
    </row>
    <row r="96" spans="1:33" x14ac:dyDescent="0.2">
      <c r="B96" s="1" t="s">
        <v>39</v>
      </c>
      <c r="C96" s="1" t="s">
        <v>15</v>
      </c>
      <c r="D96" s="1" t="s">
        <v>16</v>
      </c>
      <c r="E96" s="1" t="s">
        <v>15</v>
      </c>
      <c r="F96" s="1" t="s">
        <v>71</v>
      </c>
      <c r="G96" s="1" t="s">
        <v>15</v>
      </c>
      <c r="H96" s="1" t="s">
        <v>71</v>
      </c>
      <c r="I96" s="1" t="s">
        <v>15</v>
      </c>
      <c r="J96" s="1" t="s">
        <v>71</v>
      </c>
      <c r="K96" s="1" t="s">
        <v>15</v>
      </c>
      <c r="L96" s="1" t="s">
        <v>71</v>
      </c>
      <c r="M96" s="1" t="s">
        <v>15</v>
      </c>
      <c r="N96" s="1" t="s">
        <v>71</v>
      </c>
      <c r="O96" s="1" t="s">
        <v>15</v>
      </c>
      <c r="P96" s="1" t="s">
        <v>71</v>
      </c>
      <c r="Q96" s="1" t="s">
        <v>15</v>
      </c>
      <c r="R96" s="1" t="s">
        <v>71</v>
      </c>
      <c r="U96" s="1" t="s">
        <v>15</v>
      </c>
      <c r="V96" s="1" t="s">
        <v>71</v>
      </c>
      <c r="W96" s="1" t="s">
        <v>15</v>
      </c>
      <c r="X96" s="1" t="s">
        <v>71</v>
      </c>
      <c r="Y96" s="1" t="s">
        <v>14</v>
      </c>
      <c r="Z96" s="1" t="s">
        <v>15</v>
      </c>
      <c r="AA96" s="1" t="s">
        <v>71</v>
      </c>
      <c r="AB96" s="1" t="s">
        <v>15</v>
      </c>
      <c r="AC96" s="1" t="s">
        <v>71</v>
      </c>
      <c r="AD96" s="1" t="s">
        <v>15</v>
      </c>
      <c r="AE96" s="1" t="s">
        <v>71</v>
      </c>
      <c r="AF96" s="1" t="s">
        <v>15</v>
      </c>
      <c r="AG96" s="1" t="s">
        <v>71</v>
      </c>
    </row>
    <row r="97" spans="1:204" x14ac:dyDescent="0.2">
      <c r="A97" s="7" t="s">
        <v>63</v>
      </c>
      <c r="B97" s="35">
        <f>B89</f>
        <v>360.92918593685738</v>
      </c>
      <c r="C97" s="35">
        <f>C89</f>
        <v>225</v>
      </c>
      <c r="D97" s="35">
        <f>D89</f>
        <v>135.92918593685738</v>
      </c>
      <c r="E97" s="7">
        <f>IF(D97&lt;E99, D97,E99)</f>
        <v>6</v>
      </c>
      <c r="F97" s="22">
        <f>D97-E97</f>
        <v>129.92918593685738</v>
      </c>
      <c r="G97" s="35">
        <f>IF(F97&lt;G99, F97,G99)</f>
        <v>8</v>
      </c>
      <c r="H97" s="22">
        <f>F97-G97</f>
        <v>121.92918593685738</v>
      </c>
      <c r="I97" s="35">
        <f>IF(H97&lt;I99, H97,I99)</f>
        <v>4</v>
      </c>
      <c r="J97" s="22">
        <f>H97-I97</f>
        <v>117.92918593685738</v>
      </c>
      <c r="K97" s="35">
        <f>IF(J97&lt;K99, J97,K99)</f>
        <v>12</v>
      </c>
      <c r="L97" s="22">
        <f>J97-K97</f>
        <v>105.92918593685738</v>
      </c>
      <c r="M97" s="35">
        <f>IF(L97&lt;M99, L97,M99)</f>
        <v>4</v>
      </c>
      <c r="N97" s="22">
        <f>L97-M97</f>
        <v>101.92918593685738</v>
      </c>
      <c r="O97" s="7">
        <f>IF(N97&lt;O99, N97,O99)</f>
        <v>6</v>
      </c>
      <c r="P97" s="22">
        <f>N97-O97</f>
        <v>95.92918593685738</v>
      </c>
      <c r="Q97" s="7">
        <f>IF(P97&lt;Q99, P97,Q99)</f>
        <v>6</v>
      </c>
      <c r="R97" s="22">
        <f>P97-Q97</f>
        <v>89.92918593685738</v>
      </c>
      <c r="T97" s="8"/>
      <c r="U97" s="7">
        <f>IF(P97&lt;U99, P97,U99)</f>
        <v>8</v>
      </c>
      <c r="V97" s="22">
        <f>R97-U97</f>
        <v>81.92918593685738</v>
      </c>
      <c r="W97" s="7">
        <f>IF(V97&lt;W99, V97,W99)</f>
        <v>6</v>
      </c>
      <c r="X97" s="22">
        <f>V97-W97</f>
        <v>75.92918593685738</v>
      </c>
      <c r="Y97" s="7" t="s">
        <v>14</v>
      </c>
      <c r="Z97" s="35">
        <f>IF(X97&lt;Z99, X97,Z99)</f>
        <v>8</v>
      </c>
      <c r="AA97" s="22">
        <f>X97-Z97</f>
        <v>67.92918593685738</v>
      </c>
      <c r="AB97" s="35">
        <f>IF(AA97&lt;AB99, AA97,AB99)</f>
        <v>52</v>
      </c>
      <c r="AC97" s="22">
        <f>AA97-AB97</f>
        <v>15.92918593685738</v>
      </c>
      <c r="AD97" s="35">
        <f>IF(AC97&lt;AD99, AC97,AD99)</f>
        <v>4</v>
      </c>
      <c r="AE97" s="22">
        <f>AC97-AD97</f>
        <v>11.92918593685738</v>
      </c>
      <c r="AF97" s="35">
        <f>IF(AE97&lt;AF99, AE97,AF99)</f>
        <v>8</v>
      </c>
      <c r="AG97" s="23">
        <f>AE97-AF97</f>
        <v>3.9291859368573796</v>
      </c>
    </row>
    <row r="98" spans="1:204" x14ac:dyDescent="0.2">
      <c r="A98" s="1"/>
      <c r="B98" s="4"/>
      <c r="C98" s="4"/>
      <c r="D98" s="4"/>
      <c r="E98" s="1"/>
      <c r="F98" s="4"/>
      <c r="G98" s="1"/>
      <c r="H98" s="4"/>
      <c r="I98" s="1"/>
      <c r="J98" s="4"/>
      <c r="K98" s="1"/>
      <c r="L98" s="4"/>
      <c r="M98" s="1"/>
      <c r="N98" s="4"/>
      <c r="O98" s="1"/>
      <c r="P98" s="4"/>
      <c r="U98" s="1"/>
      <c r="V98" s="4"/>
      <c r="W98" s="1"/>
      <c r="X98" s="4"/>
      <c r="Y98" s="1"/>
      <c r="Z98" s="1"/>
      <c r="AA98" s="4"/>
      <c r="AB98" s="4"/>
      <c r="AC98" s="4"/>
      <c r="AD98" s="4"/>
      <c r="AE98" s="4"/>
      <c r="AF98" s="4"/>
      <c r="AG98" s="23"/>
    </row>
    <row r="99" spans="1:204" s="17" customFormat="1" x14ac:dyDescent="0.2">
      <c r="A99" s="31" t="s">
        <v>62</v>
      </c>
      <c r="B99" s="38">
        <f>SUM(C99+D99)</f>
        <v>364</v>
      </c>
      <c r="C99" s="38">
        <f>C122*$C$103</f>
        <v>232</v>
      </c>
      <c r="D99" s="38">
        <f>SUM(E99:AG99)</f>
        <v>132</v>
      </c>
      <c r="E99" s="38">
        <f>E123*$C$104</f>
        <v>6</v>
      </c>
      <c r="F99" s="38" t="s">
        <v>14</v>
      </c>
      <c r="G99" s="38">
        <f>G122*$C$103</f>
        <v>8</v>
      </c>
      <c r="H99" s="31"/>
      <c r="I99" s="38">
        <f>I122*$C$103</f>
        <v>4</v>
      </c>
      <c r="J99" s="31"/>
      <c r="K99" s="38">
        <f>K122*$C$103</f>
        <v>12</v>
      </c>
      <c r="L99" s="31"/>
      <c r="M99" s="38">
        <f>M122*$C$103</f>
        <v>4</v>
      </c>
      <c r="N99" s="31"/>
      <c r="O99" s="31">
        <f>O123*$C$104</f>
        <v>6</v>
      </c>
      <c r="P99" s="31"/>
      <c r="Q99" s="31">
        <f>Q124*$C$104</f>
        <v>6</v>
      </c>
      <c r="R99" s="31"/>
      <c r="S99" s="31"/>
      <c r="T99" s="31"/>
      <c r="U99" s="31">
        <f>U124*$C$105*2</f>
        <v>8</v>
      </c>
      <c r="V99" s="38"/>
      <c r="W99" s="31">
        <f>W123*$C$104</f>
        <v>6</v>
      </c>
      <c r="X99" s="31"/>
      <c r="Y99" s="31"/>
      <c r="Z99" s="38">
        <f>Z122*$C$103</f>
        <v>8</v>
      </c>
      <c r="AA99" s="31"/>
      <c r="AB99" s="38">
        <f>AB122*$C$103</f>
        <v>52</v>
      </c>
      <c r="AC99" s="31"/>
      <c r="AD99" s="38">
        <f>AD122*$C$103</f>
        <v>4</v>
      </c>
      <c r="AE99" s="31"/>
      <c r="AF99" s="38">
        <f>AF122*$C$103</f>
        <v>8</v>
      </c>
      <c r="AG99" s="3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</row>
    <row r="101" spans="1:204" s="17" customFormat="1" x14ac:dyDescent="0.2">
      <c r="A101" s="20" t="s">
        <v>98</v>
      </c>
      <c r="B101" s="13">
        <f>B97-B99</f>
        <v>-3.0708140631426204</v>
      </c>
      <c r="C101" s="13">
        <f>C97-C99</f>
        <v>-7</v>
      </c>
      <c r="D101" s="13">
        <f>D97-D99</f>
        <v>3.9291859368573796</v>
      </c>
      <c r="E101" s="13">
        <f t="shared" ref="E101:AC101" si="140">E97-E99</f>
        <v>0</v>
      </c>
      <c r="F101" s="13" t="s">
        <v>14</v>
      </c>
      <c r="G101" s="13">
        <f t="shared" si="140"/>
        <v>0</v>
      </c>
      <c r="H101" s="13" t="s">
        <v>14</v>
      </c>
      <c r="I101" s="13">
        <f t="shared" si="140"/>
        <v>0</v>
      </c>
      <c r="J101" s="13" t="s">
        <v>14</v>
      </c>
      <c r="K101" s="13">
        <f t="shared" si="140"/>
        <v>0</v>
      </c>
      <c r="L101" s="13" t="s">
        <v>14</v>
      </c>
      <c r="M101" s="13">
        <f t="shared" si="140"/>
        <v>0</v>
      </c>
      <c r="N101" s="13" t="s">
        <v>14</v>
      </c>
      <c r="O101" s="13">
        <f t="shared" si="140"/>
        <v>0</v>
      </c>
      <c r="P101" s="13" t="s">
        <v>14</v>
      </c>
      <c r="Q101" s="13">
        <f t="shared" si="140"/>
        <v>0</v>
      </c>
      <c r="R101" s="37"/>
      <c r="S101" s="37"/>
      <c r="T101" s="13" t="s">
        <v>14</v>
      </c>
      <c r="U101" s="13">
        <f>U97-U99</f>
        <v>0</v>
      </c>
      <c r="V101" s="13" t="s">
        <v>14</v>
      </c>
      <c r="W101" s="13">
        <f>W97-W99</f>
        <v>0</v>
      </c>
      <c r="X101" s="13" t="s">
        <v>14</v>
      </c>
      <c r="Y101" s="13" t="s">
        <v>14</v>
      </c>
      <c r="Z101" s="13">
        <f>Z97-Z99</f>
        <v>0</v>
      </c>
      <c r="AA101" s="13" t="s">
        <v>14</v>
      </c>
      <c r="AB101" s="13">
        <f>AB97-AB99</f>
        <v>0</v>
      </c>
      <c r="AC101" s="13" t="s">
        <v>14</v>
      </c>
      <c r="AD101" s="13">
        <f>AD97-AD99</f>
        <v>0</v>
      </c>
      <c r="AE101" s="13" t="s">
        <v>14</v>
      </c>
      <c r="AF101" s="13">
        <f>AF97-AF99</f>
        <v>0</v>
      </c>
      <c r="AG101" s="13" t="s">
        <v>14</v>
      </c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</row>
    <row r="102" spans="1:204" s="21" customFormat="1" x14ac:dyDescent="0.2">
      <c r="A102" s="18" t="s">
        <v>101</v>
      </c>
      <c r="B102" s="39">
        <f>(B101)/(B99)</f>
        <v>-8.4363023712709356E-3</v>
      </c>
      <c r="C102" s="39">
        <f>(C101)/(C99)</f>
        <v>-3.017241379310345E-2</v>
      </c>
      <c r="D102" s="39">
        <f>(D101)/(D99)</f>
        <v>2.9766560127707422E-2</v>
      </c>
      <c r="E102" s="39">
        <f>(E101)/(E99)</f>
        <v>0</v>
      </c>
      <c r="F102" s="10"/>
      <c r="G102" s="39">
        <f>(G101)/(G99)</f>
        <v>0</v>
      </c>
      <c r="H102" s="10"/>
      <c r="I102" s="39">
        <f>(I101)/(I99)</f>
        <v>0</v>
      </c>
      <c r="J102" s="10"/>
      <c r="K102" s="39">
        <f>(K101)/(K99)</f>
        <v>0</v>
      </c>
      <c r="L102" s="10"/>
      <c r="M102" s="39">
        <f>(M101)/(M99)</f>
        <v>0</v>
      </c>
      <c r="N102" s="10"/>
      <c r="O102" s="39">
        <f>(O101)/(O99)</f>
        <v>0</v>
      </c>
      <c r="P102" s="10"/>
      <c r="Q102" s="39">
        <f>(Q101)/(Q99)</f>
        <v>0</v>
      </c>
      <c r="R102" s="10"/>
      <c r="S102" s="39" t="s">
        <v>14</v>
      </c>
      <c r="T102" s="10"/>
      <c r="U102" s="39">
        <f>(U101)/(U99)</f>
        <v>0</v>
      </c>
      <c r="V102" s="10"/>
      <c r="W102" s="39">
        <f>(W101)/(W99)</f>
        <v>0</v>
      </c>
      <c r="X102" s="10"/>
      <c r="Y102" s="10"/>
      <c r="Z102" s="39">
        <f>(Z101)/(Z99)</f>
        <v>0</v>
      </c>
      <c r="AA102" s="10"/>
      <c r="AB102" s="39">
        <f>(AB101)/(AB99)</f>
        <v>0</v>
      </c>
      <c r="AC102" s="10"/>
      <c r="AD102" s="39">
        <f>(AD101)/(AD99)</f>
        <v>0</v>
      </c>
      <c r="AF102" s="39">
        <f>(AF101)/(AF99)</f>
        <v>0</v>
      </c>
    </row>
    <row r="103" spans="1:204" x14ac:dyDescent="0.2">
      <c r="A103" s="16" t="s">
        <v>38</v>
      </c>
      <c r="B103" s="14"/>
      <c r="C103" s="16">
        <v>4</v>
      </c>
      <c r="D103" s="16" t="s">
        <v>53</v>
      </c>
      <c r="E103" s="14"/>
      <c r="F103" s="14"/>
      <c r="R103"/>
      <c r="S103" s="3"/>
    </row>
    <row r="104" spans="1:204" x14ac:dyDescent="0.2">
      <c r="A104" s="14"/>
      <c r="B104" s="14"/>
      <c r="C104" s="16">
        <v>6</v>
      </c>
      <c r="D104" s="16" t="s">
        <v>54</v>
      </c>
      <c r="E104" s="14"/>
      <c r="F104" s="14"/>
      <c r="R104"/>
      <c r="S104" s="3"/>
    </row>
    <row r="105" spans="1:204" x14ac:dyDescent="0.2">
      <c r="A105" s="14"/>
      <c r="B105" s="14"/>
      <c r="C105" s="16">
        <v>4</v>
      </c>
      <c r="D105" s="16" t="s">
        <v>55</v>
      </c>
      <c r="E105" s="14"/>
      <c r="F105" s="14"/>
      <c r="R105"/>
      <c r="S105" s="3"/>
    </row>
    <row r="106" spans="1:204" x14ac:dyDescent="0.2">
      <c r="B106" s="1"/>
      <c r="C106" s="1"/>
      <c r="R106"/>
      <c r="S106" s="3"/>
    </row>
    <row r="107" spans="1:204" x14ac:dyDescent="0.2">
      <c r="A107" s="1" t="s">
        <v>74</v>
      </c>
      <c r="B107" s="1" t="s">
        <v>72</v>
      </c>
      <c r="C107" s="7" t="s">
        <v>73</v>
      </c>
      <c r="R107"/>
      <c r="S107" s="3"/>
    </row>
    <row r="108" spans="1:204" x14ac:dyDescent="0.2">
      <c r="A108" s="1">
        <v>1400</v>
      </c>
      <c r="B108" s="4">
        <f>SUM(D85+AC85)</f>
        <v>0</v>
      </c>
      <c r="C108" s="35">
        <f>D85+AD85</f>
        <v>0</v>
      </c>
      <c r="R108"/>
      <c r="S108" s="3"/>
    </row>
    <row r="109" spans="1:204" x14ac:dyDescent="0.2">
      <c r="A109" s="1"/>
      <c r="C109" s="7"/>
      <c r="R109"/>
      <c r="S109" s="3"/>
    </row>
    <row r="110" spans="1:204" x14ac:dyDescent="0.2">
      <c r="A110" s="1">
        <v>1500</v>
      </c>
      <c r="B110" s="4">
        <f>SUM(E115:AC115)</f>
        <v>6</v>
      </c>
      <c r="C110" s="35">
        <f>D87+AD87</f>
        <v>22.965879262587436</v>
      </c>
      <c r="R110"/>
      <c r="S110" s="3"/>
    </row>
    <row r="111" spans="1:204" x14ac:dyDescent="0.2">
      <c r="A111" s="1">
        <v>1550</v>
      </c>
      <c r="B111" s="4">
        <f>SUM(E116:AC116)</f>
        <v>20</v>
      </c>
      <c r="C111" s="35">
        <f>D88+AD88</f>
        <v>74.162368860728805</v>
      </c>
      <c r="R111"/>
      <c r="S111" s="3"/>
      <c r="AC111" s="3"/>
    </row>
    <row r="112" spans="1:204" x14ac:dyDescent="0.2">
      <c r="A112" s="1">
        <v>1600</v>
      </c>
      <c r="B112" s="4">
        <f>SUM(E117:AC117)</f>
        <v>100</v>
      </c>
      <c r="C112" s="35">
        <f>D89+AD89</f>
        <v>135.92918593685738</v>
      </c>
      <c r="D112" t="s">
        <v>14</v>
      </c>
      <c r="E112" t="s">
        <v>14</v>
      </c>
      <c r="R112"/>
      <c r="S112" s="3"/>
    </row>
    <row r="113" spans="1:32" x14ac:dyDescent="0.2">
      <c r="A113" s="1" t="s">
        <v>75</v>
      </c>
      <c r="B113" s="4">
        <f>SUM(B111+B112)</f>
        <v>120</v>
      </c>
      <c r="C113" s="35">
        <f>C112</f>
        <v>135.92918593685738</v>
      </c>
      <c r="R113"/>
      <c r="S113" s="3"/>
    </row>
    <row r="114" spans="1:32" x14ac:dyDescent="0.2">
      <c r="A114" s="1"/>
      <c r="B114" s="4"/>
      <c r="C114" s="4"/>
      <c r="R114"/>
      <c r="S114" s="3"/>
    </row>
    <row r="115" spans="1:32" x14ac:dyDescent="0.2">
      <c r="A115" s="30" t="s">
        <v>62</v>
      </c>
      <c r="B115" s="31">
        <v>1500</v>
      </c>
      <c r="C115" s="31"/>
      <c r="D115" s="30" t="s">
        <v>14</v>
      </c>
      <c r="E115" s="32">
        <f>E99</f>
        <v>6</v>
      </c>
      <c r="F115" s="30" t="s">
        <v>14</v>
      </c>
      <c r="G115" s="30"/>
      <c r="H115" s="30"/>
      <c r="I115" s="30"/>
      <c r="J115" s="30"/>
      <c r="K115" s="30" t="s">
        <v>14</v>
      </c>
      <c r="L115" s="30" t="s">
        <v>14</v>
      </c>
      <c r="M115" s="30"/>
      <c r="N115" s="30"/>
      <c r="O115" s="30"/>
      <c r="P115" s="30"/>
      <c r="Q115" s="30"/>
      <c r="R115" s="30"/>
      <c r="S115" s="32"/>
      <c r="T115" s="30"/>
      <c r="U115" s="30"/>
      <c r="V115" s="30"/>
      <c r="W115" s="30"/>
      <c r="X115" s="30"/>
      <c r="Y115" s="30"/>
      <c r="Z115" s="31"/>
      <c r="AA115" s="31"/>
      <c r="AB115" s="31"/>
      <c r="AC115" s="31"/>
    </row>
    <row r="116" spans="1:32" x14ac:dyDescent="0.2">
      <c r="A116" s="30" t="s">
        <v>76</v>
      </c>
      <c r="B116" s="31">
        <v>1550</v>
      </c>
      <c r="C116" s="31"/>
      <c r="D116" s="30" t="s">
        <v>14</v>
      </c>
      <c r="E116" s="30"/>
      <c r="F116" s="30"/>
      <c r="G116" s="30"/>
      <c r="H116" s="30"/>
      <c r="I116" s="30"/>
      <c r="J116" s="30"/>
      <c r="K116" s="30" t="s">
        <v>14</v>
      </c>
      <c r="L116" s="30" t="s">
        <v>14</v>
      </c>
      <c r="M116" s="30"/>
      <c r="N116" s="30"/>
      <c r="O116" s="32">
        <f>O99</f>
        <v>6</v>
      </c>
      <c r="P116" s="32" t="s">
        <v>14</v>
      </c>
      <c r="Q116" s="30"/>
      <c r="R116" s="32">
        <f>U99</f>
        <v>8</v>
      </c>
      <c r="S116" s="32"/>
      <c r="T116" s="32">
        <f>W99</f>
        <v>6</v>
      </c>
      <c r="U116" s="30" t="s">
        <v>14</v>
      </c>
      <c r="V116" s="30"/>
      <c r="W116" s="30"/>
      <c r="X116" s="30"/>
      <c r="Y116" s="30" t="s">
        <v>14</v>
      </c>
      <c r="Z116" s="31" t="s">
        <v>14</v>
      </c>
      <c r="AA116" s="31"/>
      <c r="AB116" s="31"/>
      <c r="AC116" s="31"/>
    </row>
    <row r="117" spans="1:32" x14ac:dyDescent="0.2">
      <c r="A117" s="30" t="s">
        <v>77</v>
      </c>
      <c r="B117" s="31">
        <v>1600</v>
      </c>
      <c r="C117" s="32">
        <f>C99</f>
        <v>232</v>
      </c>
      <c r="D117" s="30" t="s">
        <v>37</v>
      </c>
      <c r="E117" s="30"/>
      <c r="F117" s="30"/>
      <c r="G117" s="32">
        <f>G99</f>
        <v>8</v>
      </c>
      <c r="H117" s="30"/>
      <c r="I117" s="32">
        <f>I99</f>
        <v>4</v>
      </c>
      <c r="J117" s="30"/>
      <c r="K117" s="32">
        <f>K99</f>
        <v>12</v>
      </c>
      <c r="L117" s="30" t="s">
        <v>14</v>
      </c>
      <c r="M117" s="32">
        <f>M99</f>
        <v>4</v>
      </c>
      <c r="N117" s="30"/>
      <c r="O117" s="30"/>
      <c r="P117" s="30"/>
      <c r="Q117" s="30"/>
      <c r="R117" s="30"/>
      <c r="S117" s="32"/>
      <c r="T117" s="30"/>
      <c r="U117" s="30"/>
      <c r="V117" s="30"/>
      <c r="W117" s="32">
        <f>Z99</f>
        <v>8</v>
      </c>
      <c r="X117" s="30"/>
      <c r="Y117" s="32">
        <f>AB99</f>
        <v>52</v>
      </c>
      <c r="Z117" s="31" t="s">
        <v>14</v>
      </c>
      <c r="AA117" s="32">
        <f>AD99</f>
        <v>4</v>
      </c>
      <c r="AB117" s="31"/>
      <c r="AC117" s="32">
        <f>AF99</f>
        <v>8</v>
      </c>
    </row>
    <row r="118" spans="1:32" x14ac:dyDescent="0.2">
      <c r="R118"/>
      <c r="S118" s="3"/>
    </row>
    <row r="119" spans="1:32" ht="18.75" x14ac:dyDescent="0.3">
      <c r="A119" s="26" t="s">
        <v>79</v>
      </c>
      <c r="B119" s="33" t="s">
        <v>61</v>
      </c>
      <c r="C119" s="34"/>
      <c r="D119" s="21"/>
      <c r="R119"/>
      <c r="S119" s="3"/>
    </row>
    <row r="120" spans="1:32" ht="18.75" x14ac:dyDescent="0.3">
      <c r="A120" s="26"/>
      <c r="B120" s="33"/>
      <c r="C120" s="34"/>
      <c r="D120" s="21"/>
      <c r="R120"/>
      <c r="S120" s="3"/>
    </row>
    <row r="121" spans="1:32" s="1" customFormat="1" x14ac:dyDescent="0.2">
      <c r="B121" s="1" t="s">
        <v>27</v>
      </c>
      <c r="C121" s="1" t="s">
        <v>17</v>
      </c>
      <c r="D121" s="1" t="s">
        <v>14</v>
      </c>
      <c r="E121" s="1" t="s">
        <v>28</v>
      </c>
      <c r="G121" s="1" t="s">
        <v>18</v>
      </c>
      <c r="I121" s="1" t="s">
        <v>19</v>
      </c>
      <c r="K121" s="1" t="s">
        <v>20</v>
      </c>
      <c r="M121" s="1" t="s">
        <v>21</v>
      </c>
      <c r="O121" s="1" t="s">
        <v>29</v>
      </c>
      <c r="Q121" s="1" t="s">
        <v>100</v>
      </c>
      <c r="U121" s="1" t="s">
        <v>32</v>
      </c>
      <c r="W121" s="1" t="s">
        <v>33</v>
      </c>
      <c r="Z121" s="1" t="s">
        <v>22</v>
      </c>
      <c r="AB121" s="1" t="s">
        <v>23</v>
      </c>
      <c r="AD121" s="1" t="s">
        <v>24</v>
      </c>
      <c r="AF121" s="4" t="s">
        <v>25</v>
      </c>
    </row>
    <row r="122" spans="1:32" s="1" customFormat="1" x14ac:dyDescent="0.2">
      <c r="B122" s="1" t="s">
        <v>34</v>
      </c>
      <c r="C122" s="1">
        <v>58</v>
      </c>
      <c r="G122" s="1">
        <v>2</v>
      </c>
      <c r="I122" s="1">
        <v>1</v>
      </c>
      <c r="K122" s="1">
        <v>3</v>
      </c>
      <c r="M122" s="1">
        <v>1</v>
      </c>
      <c r="Z122" s="1">
        <v>2</v>
      </c>
      <c r="AB122" s="1">
        <v>13</v>
      </c>
      <c r="AD122" s="1">
        <v>1</v>
      </c>
      <c r="AF122" s="4">
        <v>2</v>
      </c>
    </row>
    <row r="123" spans="1:32" x14ac:dyDescent="0.2">
      <c r="B123" s="1" t="s">
        <v>35</v>
      </c>
      <c r="E123" s="1">
        <v>1</v>
      </c>
      <c r="O123" s="1">
        <v>1</v>
      </c>
      <c r="U123" s="1" t="s">
        <v>14</v>
      </c>
      <c r="V123" s="3"/>
      <c r="W123" s="1">
        <v>1</v>
      </c>
    </row>
    <row r="124" spans="1:32" x14ac:dyDescent="0.2">
      <c r="B124" s="1" t="s">
        <v>4</v>
      </c>
      <c r="E124" s="1" t="s">
        <v>14</v>
      </c>
      <c r="Q124" s="1">
        <v>1</v>
      </c>
      <c r="U124" s="1">
        <v>1</v>
      </c>
      <c r="V124" s="3"/>
    </row>
    <row r="125" spans="1:32" x14ac:dyDescent="0.2">
      <c r="B125" s="1" t="s">
        <v>36</v>
      </c>
      <c r="U125" s="1">
        <v>1</v>
      </c>
      <c r="V125" s="3"/>
    </row>
    <row r="127" spans="1:32" x14ac:dyDescent="0.2">
      <c r="A127" s="1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Wickenden</dc:creator>
  <cp:lastModifiedBy>Thomas Wickenden</cp:lastModifiedBy>
  <dcterms:created xsi:type="dcterms:W3CDTF">2020-03-19T16:30:02Z</dcterms:created>
  <dcterms:modified xsi:type="dcterms:W3CDTF">2020-03-30T20:02:03Z</dcterms:modified>
</cp:coreProperties>
</file>