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ownofflorida-my.sharepoint.com/personal/townadmin_townofflorida_org/Documents/Desktop/"/>
    </mc:Choice>
  </mc:AlternateContent>
  <xr:revisionPtr revIDLastSave="0" documentId="8_{24D89078-1550-41AA-8468-A15206DAC362}" xr6:coauthVersionLast="47" xr6:coauthVersionMax="47" xr10:uidLastSave="{00000000-0000-0000-0000-000000000000}"/>
  <bookViews>
    <workbookView xWindow="-108" yWindow="-108" windowWidth="23256" windowHeight="13896" xr2:uid="{00000000-000D-0000-FFFF-FFFF00000000}"/>
  </bookViews>
  <sheets>
    <sheet name="Florida Aggregation Report" sheetId="2" r:id="rId1"/>
    <sheet name="Sheet1" sheetId="3" state="hidden" r:id="rId2"/>
    <sheet name="Florida Detail" sheetId="7" r:id="rId3"/>
    <sheet name="Chart Data" sheetId="6" state="hidden" r:id="rId4"/>
  </sheets>
  <definedNames>
    <definedName name="_xlnm._FilterDatabase" localSheetId="3" hidden="1">'Chart Data'!$B$11:$E$11</definedName>
    <definedName name="_xlnm.Print_Area" localSheetId="0">'Florida Aggregation Report'!$A$1:$C$69</definedName>
    <definedName name="_xlnm.Print_Area" localSheetId="2">'Florida Detail'!$A$1:$Y$162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3" i="7" l="1"/>
  <c r="N4" i="7"/>
  <c r="Q146" i="7" l="1"/>
  <c r="T146" i="7"/>
  <c r="W146" i="7"/>
  <c r="Y146" i="7"/>
  <c r="Q147" i="7"/>
  <c r="T147" i="7"/>
  <c r="W147" i="7"/>
  <c r="Y147" i="7"/>
  <c r="Q148" i="7"/>
  <c r="T148" i="7"/>
  <c r="W148" i="7"/>
  <c r="Y148" i="7"/>
  <c r="Q149" i="7"/>
  <c r="T149" i="7"/>
  <c r="W149" i="7"/>
  <c r="Y149" i="7"/>
  <c r="Q150" i="7"/>
  <c r="T150" i="7"/>
  <c r="W150" i="7"/>
  <c r="X150" i="7" s="1"/>
  <c r="Y150" i="7"/>
  <c r="Q151" i="7"/>
  <c r="T151" i="7"/>
  <c r="W151" i="7"/>
  <c r="Y151" i="7"/>
  <c r="Q152" i="7"/>
  <c r="T152" i="7"/>
  <c r="W152" i="7"/>
  <c r="Y152" i="7"/>
  <c r="Q153" i="7"/>
  <c r="T153" i="7"/>
  <c r="W153" i="7"/>
  <c r="Y153" i="7"/>
  <c r="Q154" i="7"/>
  <c r="T154" i="7"/>
  <c r="W154" i="7"/>
  <c r="Y154" i="7"/>
  <c r="Q155" i="7"/>
  <c r="X155" i="7" s="1"/>
  <c r="T155" i="7"/>
  <c r="W155" i="7"/>
  <c r="Y155" i="7"/>
  <c r="Q156" i="7"/>
  <c r="T156" i="7"/>
  <c r="W156" i="7"/>
  <c r="X156" i="7"/>
  <c r="Y156" i="7"/>
  <c r="Q157" i="7"/>
  <c r="T157" i="7"/>
  <c r="W157" i="7"/>
  <c r="X157" i="7"/>
  <c r="Y157" i="7"/>
  <c r="N146" i="7"/>
  <c r="N147" i="7"/>
  <c r="N148" i="7"/>
  <c r="N149" i="7"/>
  <c r="N150" i="7"/>
  <c r="N151" i="7"/>
  <c r="N152" i="7"/>
  <c r="N153" i="7"/>
  <c r="N154" i="7"/>
  <c r="N155" i="7"/>
  <c r="N156" i="7"/>
  <c r="N157" i="7"/>
  <c r="I157" i="7"/>
  <c r="H157" i="7"/>
  <c r="I156" i="7"/>
  <c r="H156" i="7"/>
  <c r="I155" i="7"/>
  <c r="H155" i="7"/>
  <c r="I154" i="7"/>
  <c r="H154" i="7"/>
  <c r="I153" i="7"/>
  <c r="H153" i="7"/>
  <c r="I152" i="7"/>
  <c r="H152" i="7"/>
  <c r="I151" i="7"/>
  <c r="H151" i="7"/>
  <c r="I150" i="7"/>
  <c r="H150" i="7"/>
  <c r="I149" i="7"/>
  <c r="H149" i="7"/>
  <c r="I148" i="7"/>
  <c r="H148" i="7"/>
  <c r="I147" i="7"/>
  <c r="H147" i="7"/>
  <c r="I146" i="7"/>
  <c r="H146" i="7"/>
  <c r="Y158" i="7"/>
  <c r="W158" i="7"/>
  <c r="X158" i="7" s="1"/>
  <c r="T158" i="7"/>
  <c r="Q158" i="7"/>
  <c r="N158" i="7"/>
  <c r="I158" i="7"/>
  <c r="H158" i="7"/>
  <c r="W7" i="7"/>
  <c r="Y7" i="7"/>
  <c r="W8" i="7"/>
  <c r="Y8" i="7"/>
  <c r="W9" i="7"/>
  <c r="Y9" i="7"/>
  <c r="W10" i="7"/>
  <c r="Y10" i="7"/>
  <c r="W11" i="7"/>
  <c r="Y11" i="7"/>
  <c r="W12" i="7"/>
  <c r="Y12" i="7"/>
  <c r="W13" i="7"/>
  <c r="Y13" i="7"/>
  <c r="W14" i="7"/>
  <c r="Y14" i="7"/>
  <c r="W15" i="7"/>
  <c r="Y15" i="7"/>
  <c r="W16" i="7"/>
  <c r="Y16" i="7"/>
  <c r="W17" i="7"/>
  <c r="Y17" i="7"/>
  <c r="W18" i="7"/>
  <c r="Y18" i="7"/>
  <c r="T7" i="7"/>
  <c r="T8" i="7"/>
  <c r="T9" i="7"/>
  <c r="T10" i="7"/>
  <c r="T11" i="7"/>
  <c r="T12" i="7"/>
  <c r="T13" i="7"/>
  <c r="T14" i="7"/>
  <c r="T15" i="7"/>
  <c r="T16" i="7"/>
  <c r="T17" i="7"/>
  <c r="T18" i="7"/>
  <c r="Q7" i="7"/>
  <c r="Q8" i="7"/>
  <c r="Q9" i="7"/>
  <c r="Q10" i="7"/>
  <c r="Q11" i="7"/>
  <c r="Q12" i="7"/>
  <c r="Q13" i="7"/>
  <c r="Q14" i="7"/>
  <c r="Q15" i="7"/>
  <c r="Q16" i="7"/>
  <c r="Q17" i="7"/>
  <c r="Q18" i="7"/>
  <c r="I18" i="7"/>
  <c r="H18" i="7"/>
  <c r="I17" i="7"/>
  <c r="H17" i="7"/>
  <c r="I16" i="7"/>
  <c r="H16" i="7"/>
  <c r="I15" i="7"/>
  <c r="H15" i="7"/>
  <c r="I14" i="7"/>
  <c r="H14" i="7"/>
  <c r="I13" i="7"/>
  <c r="H13" i="7"/>
  <c r="I12" i="7"/>
  <c r="H12" i="7"/>
  <c r="I11" i="7"/>
  <c r="H11" i="7"/>
  <c r="I10" i="7"/>
  <c r="H10" i="7"/>
  <c r="I9" i="7"/>
  <c r="H9" i="7"/>
  <c r="I8" i="7"/>
  <c r="H8" i="7"/>
  <c r="I7" i="7"/>
  <c r="H7" i="7"/>
  <c r="N7" i="7"/>
  <c r="N8" i="7"/>
  <c r="N9" i="7"/>
  <c r="N10" i="7"/>
  <c r="N11" i="7"/>
  <c r="N12" i="7"/>
  <c r="N13" i="7"/>
  <c r="N14" i="7"/>
  <c r="N15" i="7"/>
  <c r="N16" i="7"/>
  <c r="N17" i="7"/>
  <c r="N18" i="7"/>
  <c r="Y19" i="7"/>
  <c r="W19" i="7"/>
  <c r="T19" i="7"/>
  <c r="Q19" i="7"/>
  <c r="N19" i="7"/>
  <c r="I19" i="7"/>
  <c r="H19" i="7"/>
  <c r="X15" i="7" l="1"/>
  <c r="X146" i="7"/>
  <c r="X8" i="7"/>
  <c r="X153" i="7"/>
  <c r="X147" i="7"/>
  <c r="X11" i="7"/>
  <c r="X7" i="7"/>
  <c r="X10" i="7"/>
  <c r="X149" i="7"/>
  <c r="X152" i="7"/>
  <c r="X148" i="7"/>
  <c r="X151" i="7"/>
  <c r="X154" i="7"/>
  <c r="X18" i="7"/>
  <c r="X13" i="7"/>
  <c r="X12" i="7"/>
  <c r="X17" i="7"/>
  <c r="X19" i="7"/>
  <c r="X16" i="7"/>
  <c r="X9" i="7"/>
  <c r="X14" i="7"/>
  <c r="C162" i="7"/>
  <c r="D162" i="7"/>
  <c r="E162" i="7"/>
  <c r="F162" i="7"/>
  <c r="G162" i="7"/>
  <c r="C163" i="7"/>
  <c r="D163" i="7"/>
  <c r="E163" i="7"/>
  <c r="F163" i="7"/>
  <c r="G163" i="7"/>
  <c r="B163" i="7"/>
  <c r="B162" i="7"/>
  <c r="Y163" i="7" l="1"/>
  <c r="Y162" i="7"/>
  <c r="C164" i="7"/>
  <c r="D164" i="7"/>
  <c r="E164" i="7"/>
  <c r="F164" i="7"/>
  <c r="G164" i="7"/>
  <c r="B164" i="7"/>
  <c r="I163" i="7"/>
  <c r="H163" i="7"/>
  <c r="I162" i="7"/>
  <c r="H162" i="7"/>
  <c r="N163" i="7"/>
  <c r="N162" i="7"/>
  <c r="Y160" i="7"/>
  <c r="W160" i="7"/>
  <c r="X160" i="7" s="1"/>
  <c r="N160" i="7"/>
  <c r="Y159" i="7"/>
  <c r="W159" i="7"/>
  <c r="T159" i="7"/>
  <c r="Q159" i="7"/>
  <c r="N159" i="7"/>
  <c r="I159" i="7"/>
  <c r="H159" i="7"/>
  <c r="Q163" i="7"/>
  <c r="B4" i="6"/>
  <c r="B5" i="6"/>
  <c r="B6" i="6"/>
  <c r="B7" i="6"/>
  <c r="B3" i="6"/>
  <c r="W20" i="7"/>
  <c r="Y20" i="7"/>
  <c r="W21" i="7"/>
  <c r="Y21" i="7"/>
  <c r="W22" i="7"/>
  <c r="Y22" i="7"/>
  <c r="W23" i="7"/>
  <c r="Y23" i="7"/>
  <c r="W24" i="7"/>
  <c r="Y24" i="7"/>
  <c r="W25" i="7"/>
  <c r="Y25" i="7"/>
  <c r="W26" i="7"/>
  <c r="Y26" i="7"/>
  <c r="W27" i="7"/>
  <c r="Y27" i="7"/>
  <c r="W28" i="7"/>
  <c r="Y28" i="7"/>
  <c r="W29" i="7"/>
  <c r="Y29" i="7"/>
  <c r="W30" i="7"/>
  <c r="Y30" i="7"/>
  <c r="T20" i="7"/>
  <c r="T21" i="7"/>
  <c r="T22" i="7"/>
  <c r="T23" i="7"/>
  <c r="T24" i="7"/>
  <c r="T25" i="7"/>
  <c r="T26" i="7"/>
  <c r="T27" i="7"/>
  <c r="T28" i="7"/>
  <c r="T29" i="7"/>
  <c r="T30" i="7"/>
  <c r="Q20" i="7"/>
  <c r="Q162" i="7" s="1"/>
  <c r="Q21" i="7"/>
  <c r="Q22" i="7"/>
  <c r="Q23" i="7"/>
  <c r="Q24" i="7"/>
  <c r="Q25" i="7"/>
  <c r="Q26" i="7"/>
  <c r="Q27" i="7"/>
  <c r="Q28" i="7"/>
  <c r="Q29" i="7"/>
  <c r="Q30" i="7"/>
  <c r="N20" i="7"/>
  <c r="N21" i="7"/>
  <c r="N22" i="7"/>
  <c r="N23" i="7"/>
  <c r="N24" i="7"/>
  <c r="N25" i="7"/>
  <c r="N26" i="7"/>
  <c r="N27" i="7"/>
  <c r="N28" i="7"/>
  <c r="N29" i="7"/>
  <c r="N30" i="7"/>
  <c r="H20" i="7"/>
  <c r="I20" i="7"/>
  <c r="H21" i="7"/>
  <c r="I21" i="7"/>
  <c r="H22" i="7"/>
  <c r="I22" i="7"/>
  <c r="H23" i="7"/>
  <c r="I23" i="7"/>
  <c r="H24" i="7"/>
  <c r="I24" i="7"/>
  <c r="H25" i="7"/>
  <c r="I25" i="7"/>
  <c r="H26" i="7"/>
  <c r="I26" i="7"/>
  <c r="H27" i="7"/>
  <c r="I27" i="7"/>
  <c r="H28" i="7"/>
  <c r="I28" i="7"/>
  <c r="H29" i="7"/>
  <c r="I29" i="7"/>
  <c r="H30" i="7"/>
  <c r="I30" i="7"/>
  <c r="Y31" i="7"/>
  <c r="W31" i="7"/>
  <c r="T31" i="7"/>
  <c r="Q31" i="7"/>
  <c r="N31" i="7"/>
  <c r="I31" i="7"/>
  <c r="H31" i="7"/>
  <c r="N32" i="7"/>
  <c r="Q32" i="7"/>
  <c r="T32" i="7"/>
  <c r="W32" i="7"/>
  <c r="Y32" i="7"/>
  <c r="N33" i="7"/>
  <c r="Q33" i="7"/>
  <c r="T33" i="7"/>
  <c r="W33" i="7"/>
  <c r="Y33" i="7"/>
  <c r="N34" i="7"/>
  <c r="Q34" i="7"/>
  <c r="T34" i="7"/>
  <c r="W34" i="7"/>
  <c r="Y34" i="7"/>
  <c r="N35" i="7"/>
  <c r="Q35" i="7"/>
  <c r="T35" i="7"/>
  <c r="W35" i="7"/>
  <c r="Y35" i="7"/>
  <c r="N36" i="7"/>
  <c r="Q36" i="7"/>
  <c r="T36" i="7"/>
  <c r="W36" i="7"/>
  <c r="Y36" i="7"/>
  <c r="N37" i="7"/>
  <c r="Q37" i="7"/>
  <c r="T37" i="7"/>
  <c r="W37" i="7"/>
  <c r="Y37" i="7"/>
  <c r="N38" i="7"/>
  <c r="Q38" i="7"/>
  <c r="T38" i="7"/>
  <c r="W38" i="7"/>
  <c r="Y38" i="7"/>
  <c r="N39" i="7"/>
  <c r="Q39" i="7"/>
  <c r="T39" i="7"/>
  <c r="W39" i="7"/>
  <c r="Y39" i="7"/>
  <c r="N40" i="7"/>
  <c r="Q40" i="7"/>
  <c r="T40" i="7"/>
  <c r="W40" i="7"/>
  <c r="Y40" i="7"/>
  <c r="N41" i="7"/>
  <c r="Q41" i="7"/>
  <c r="T41" i="7"/>
  <c r="W41" i="7"/>
  <c r="Y41" i="7"/>
  <c r="N42" i="7"/>
  <c r="Q42" i="7"/>
  <c r="T42" i="7"/>
  <c r="W42" i="7"/>
  <c r="Y42" i="7"/>
  <c r="H32" i="7"/>
  <c r="I32" i="7"/>
  <c r="I42" i="7"/>
  <c r="H42" i="7"/>
  <c r="I41" i="7"/>
  <c r="H41" i="7"/>
  <c r="I40" i="7"/>
  <c r="H40" i="7"/>
  <c r="I39" i="7"/>
  <c r="H39" i="7"/>
  <c r="I38" i="7"/>
  <c r="H38" i="7"/>
  <c r="I37" i="7"/>
  <c r="H37" i="7"/>
  <c r="I36" i="7"/>
  <c r="H36" i="7"/>
  <c r="I35" i="7"/>
  <c r="H35" i="7"/>
  <c r="I34" i="7"/>
  <c r="H34" i="7"/>
  <c r="I33" i="7"/>
  <c r="H33" i="7"/>
  <c r="Y43" i="7"/>
  <c r="W43" i="7"/>
  <c r="T43" i="7"/>
  <c r="Q43" i="7"/>
  <c r="N43" i="7"/>
  <c r="I43" i="7"/>
  <c r="H43" i="7"/>
  <c r="W47" i="7"/>
  <c r="W48" i="7"/>
  <c r="W49" i="7"/>
  <c r="W50" i="7"/>
  <c r="W51" i="7"/>
  <c r="W52" i="7"/>
  <c r="W53" i="7"/>
  <c r="W54"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W106" i="7"/>
  <c r="W107" i="7"/>
  <c r="W108" i="7"/>
  <c r="W109" i="7"/>
  <c r="W110" i="7"/>
  <c r="W111" i="7"/>
  <c r="W112" i="7"/>
  <c r="W113" i="7"/>
  <c r="W114" i="7"/>
  <c r="W115" i="7"/>
  <c r="W116" i="7"/>
  <c r="W117" i="7"/>
  <c r="W118" i="7"/>
  <c r="W119" i="7"/>
  <c r="W120" i="7"/>
  <c r="W121" i="7"/>
  <c r="W122" i="7"/>
  <c r="W123" i="7"/>
  <c r="W124" i="7"/>
  <c r="W125" i="7"/>
  <c r="W126" i="7"/>
  <c r="W127" i="7"/>
  <c r="W128" i="7"/>
  <c r="W129" i="7"/>
  <c r="W130" i="7"/>
  <c r="W131" i="7"/>
  <c r="W132" i="7"/>
  <c r="W133" i="7"/>
  <c r="W134" i="7"/>
  <c r="W135" i="7"/>
  <c r="W136" i="7"/>
  <c r="W137" i="7"/>
  <c r="W138" i="7"/>
  <c r="W139" i="7"/>
  <c r="W140"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T162" i="7" l="1"/>
  <c r="W162" i="7"/>
  <c r="T163" i="7"/>
  <c r="X159" i="7"/>
  <c r="W163" i="7"/>
  <c r="Y164" i="7"/>
  <c r="H164" i="7"/>
  <c r="I164" i="7"/>
  <c r="X29" i="7"/>
  <c r="X30" i="7"/>
  <c r="X26" i="7"/>
  <c r="X28" i="7"/>
  <c r="X27" i="7"/>
  <c r="X25" i="7"/>
  <c r="X24" i="7"/>
  <c r="X23" i="7"/>
  <c r="X22" i="7"/>
  <c r="X21" i="7"/>
  <c r="X20" i="7"/>
  <c r="X31" i="7"/>
  <c r="X129" i="7"/>
  <c r="X113" i="7"/>
  <c r="X97" i="7"/>
  <c r="X81" i="7"/>
  <c r="X65" i="7"/>
  <c r="X90" i="7"/>
  <c r="X138" i="7"/>
  <c r="X74" i="7"/>
  <c r="X122" i="7"/>
  <c r="X106" i="7"/>
  <c r="X42" i="7"/>
  <c r="X137" i="7"/>
  <c r="X121" i="7"/>
  <c r="X105" i="7"/>
  <c r="X89" i="7"/>
  <c r="X73" i="7"/>
  <c r="X57" i="7"/>
  <c r="X114" i="7"/>
  <c r="X98" i="7"/>
  <c r="X82" i="7"/>
  <c r="X66" i="7"/>
  <c r="X130" i="7"/>
  <c r="X139" i="7"/>
  <c r="X131" i="7"/>
  <c r="X123" i="7"/>
  <c r="X115" i="7"/>
  <c r="X107" i="7"/>
  <c r="X99" i="7"/>
  <c r="X91" i="7"/>
  <c r="X83" i="7"/>
  <c r="X75" i="7"/>
  <c r="X67" i="7"/>
  <c r="X35" i="7"/>
  <c r="X34" i="7"/>
  <c r="X58" i="7"/>
  <c r="X38" i="7"/>
  <c r="X136" i="7"/>
  <c r="X128" i="7"/>
  <c r="X120" i="7"/>
  <c r="X112" i="7"/>
  <c r="X104" i="7"/>
  <c r="X96" i="7"/>
  <c r="X88" i="7"/>
  <c r="X80" i="7"/>
  <c r="X72" i="7"/>
  <c r="X64" i="7"/>
  <c r="X56" i="7"/>
  <c r="X135" i="7"/>
  <c r="X127" i="7"/>
  <c r="X119" i="7"/>
  <c r="X111" i="7"/>
  <c r="X103" i="7"/>
  <c r="X95" i="7"/>
  <c r="X87" i="7"/>
  <c r="X79" i="7"/>
  <c r="X71" i="7"/>
  <c r="X63" i="7"/>
  <c r="X39" i="7"/>
  <c r="X133" i="7"/>
  <c r="X125" i="7"/>
  <c r="X117" i="7"/>
  <c r="X109" i="7"/>
  <c r="X101" i="7"/>
  <c r="X93" i="7"/>
  <c r="X85" i="7"/>
  <c r="X77" i="7"/>
  <c r="X69" i="7"/>
  <c r="X61" i="7"/>
  <c r="X134" i="7"/>
  <c r="X126" i="7"/>
  <c r="X118" i="7"/>
  <c r="X110" i="7"/>
  <c r="X102" i="7"/>
  <c r="X94" i="7"/>
  <c r="X86" i="7"/>
  <c r="X78" i="7"/>
  <c r="X70" i="7"/>
  <c r="X140" i="7"/>
  <c r="X132" i="7"/>
  <c r="X124" i="7"/>
  <c r="X116" i="7"/>
  <c r="X108" i="7"/>
  <c r="X100" i="7"/>
  <c r="X92" i="7"/>
  <c r="X84" i="7"/>
  <c r="X76" i="7"/>
  <c r="X68" i="7"/>
  <c r="X60" i="7"/>
  <c r="X37" i="7"/>
  <c r="X33" i="7"/>
  <c r="X36" i="7"/>
  <c r="X43" i="7"/>
  <c r="X41" i="7"/>
  <c r="X62" i="7"/>
  <c r="X54" i="7"/>
  <c r="X50" i="7"/>
  <c r="X53" i="7"/>
  <c r="X52" i="7"/>
  <c r="X40" i="7"/>
  <c r="X32" i="7"/>
  <c r="X59" i="7"/>
  <c r="X55" i="7"/>
  <c r="X51" i="7"/>
  <c r="A1" i="7"/>
  <c r="X163" i="7" l="1"/>
  <c r="T44" i="7"/>
  <c r="W44" i="7"/>
  <c r="Y44" i="7"/>
  <c r="T45" i="7"/>
  <c r="W45" i="7"/>
  <c r="Y45" i="7"/>
  <c r="T46" i="7"/>
  <c r="W46" i="7"/>
  <c r="Y46" i="7"/>
  <c r="T47" i="7"/>
  <c r="Y47" i="7"/>
  <c r="T48" i="7"/>
  <c r="Y48" i="7"/>
  <c r="T49" i="7"/>
  <c r="Y49" i="7"/>
  <c r="Y50" i="7"/>
  <c r="Y51" i="7"/>
  <c r="Y52" i="7"/>
  <c r="Y53" i="7"/>
  <c r="Y54" i="7"/>
  <c r="Q44" i="7"/>
  <c r="Q45" i="7"/>
  <c r="Q46" i="7"/>
  <c r="Q47" i="7"/>
  <c r="Q48" i="7"/>
  <c r="Q49" i="7"/>
  <c r="N44" i="7"/>
  <c r="N45" i="7"/>
  <c r="N46" i="7"/>
  <c r="N47" i="7"/>
  <c r="N48" i="7"/>
  <c r="N49" i="7"/>
  <c r="N50" i="7"/>
  <c r="N51" i="7"/>
  <c r="N52" i="7"/>
  <c r="N53" i="7"/>
  <c r="N54" i="7"/>
  <c r="I54" i="7"/>
  <c r="H54" i="7"/>
  <c r="I53" i="7"/>
  <c r="H53" i="7"/>
  <c r="I52" i="7"/>
  <c r="H52" i="7"/>
  <c r="I51" i="7"/>
  <c r="H51" i="7"/>
  <c r="I50" i="7"/>
  <c r="H50" i="7"/>
  <c r="I49" i="7"/>
  <c r="H49" i="7"/>
  <c r="I48" i="7"/>
  <c r="H48" i="7"/>
  <c r="I47" i="7"/>
  <c r="H47" i="7"/>
  <c r="I46" i="7"/>
  <c r="H46" i="7"/>
  <c r="I45" i="7"/>
  <c r="H45" i="7"/>
  <c r="I44" i="7"/>
  <c r="H44" i="7"/>
  <c r="Y55" i="7"/>
  <c r="N55" i="7"/>
  <c r="I55" i="7"/>
  <c r="H55" i="7"/>
  <c r="Y56" i="7"/>
  <c r="I56" i="7"/>
  <c r="H56" i="7"/>
  <c r="H57" i="7"/>
  <c r="I57" i="7"/>
  <c r="H58" i="7"/>
  <c r="I58" i="7"/>
  <c r="H59" i="7"/>
  <c r="I59" i="7"/>
  <c r="H60" i="7"/>
  <c r="I60" i="7"/>
  <c r="H61" i="7"/>
  <c r="I61" i="7"/>
  <c r="H62" i="7"/>
  <c r="I62" i="7"/>
  <c r="H63" i="7"/>
  <c r="I63"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W164" i="7" l="1"/>
  <c r="T164" i="7"/>
  <c r="Q164" i="7"/>
  <c r="X47" i="7"/>
  <c r="X48" i="7"/>
  <c r="X49" i="7"/>
  <c r="X46" i="7"/>
  <c r="X45" i="7"/>
  <c r="X44" i="7"/>
  <c r="H64" i="7"/>
  <c r="I64" i="7"/>
  <c r="H65" i="7"/>
  <c r="I65" i="7"/>
  <c r="H66" i="7"/>
  <c r="I66"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N1" i="7"/>
  <c r="N2" i="7"/>
  <c r="A7" i="6"/>
  <c r="N141" i="7"/>
  <c r="N140" i="7"/>
  <c r="A139" i="7"/>
  <c r="A138" i="7" s="1"/>
  <c r="I93" i="7"/>
  <c r="H93" i="7"/>
  <c r="I92" i="7"/>
  <c r="H92" i="7"/>
  <c r="I91" i="7"/>
  <c r="H91" i="7"/>
  <c r="I90" i="7"/>
  <c r="H90" i="7"/>
  <c r="I89" i="7"/>
  <c r="H89" i="7"/>
  <c r="I88" i="7"/>
  <c r="H88" i="7"/>
  <c r="I87" i="7"/>
  <c r="H87" i="7"/>
  <c r="I86" i="7"/>
  <c r="H86" i="7"/>
  <c r="I85" i="7"/>
  <c r="H85" i="7"/>
  <c r="I84" i="7"/>
  <c r="H84" i="7"/>
  <c r="I83" i="7"/>
  <c r="H83" i="7"/>
  <c r="I82" i="7"/>
  <c r="H82" i="7"/>
  <c r="I81" i="7"/>
  <c r="H81" i="7"/>
  <c r="I80" i="7"/>
  <c r="H80" i="7"/>
  <c r="I79" i="7"/>
  <c r="H79" i="7"/>
  <c r="I78" i="7"/>
  <c r="H78" i="7"/>
  <c r="I77" i="7"/>
  <c r="H77" i="7"/>
  <c r="I76" i="7"/>
  <c r="H76" i="7"/>
  <c r="I75" i="7"/>
  <c r="H75" i="7"/>
  <c r="I74" i="7"/>
  <c r="H74" i="7"/>
  <c r="I73" i="7"/>
  <c r="H73" i="7"/>
  <c r="I72" i="7"/>
  <c r="H72" i="7"/>
  <c r="I71" i="7"/>
  <c r="H71" i="7"/>
  <c r="I70" i="7"/>
  <c r="H70" i="7"/>
  <c r="I69" i="7"/>
  <c r="H69" i="7"/>
  <c r="I68" i="7"/>
  <c r="H68" i="7"/>
  <c r="I67" i="7"/>
  <c r="H67" i="7"/>
  <c r="A6" i="6"/>
  <c r="B26" i="6"/>
  <c r="D26" i="6" s="1"/>
  <c r="B35" i="6"/>
  <c r="D35" i="6" s="1"/>
  <c r="A5" i="6"/>
  <c r="A3" i="6"/>
  <c r="A4" i="6"/>
  <c r="X162" i="7" l="1"/>
  <c r="X164" i="7" s="1"/>
  <c r="N139" i="7"/>
  <c r="A137" i="7"/>
  <c r="N138" i="7"/>
  <c r="N137" i="7" l="1"/>
  <c r="A136" i="7"/>
  <c r="N136" i="7" l="1"/>
  <c r="A135" i="7"/>
  <c r="N135" i="7" l="1"/>
  <c r="A134" i="7"/>
  <c r="A133" i="7" l="1"/>
  <c r="N134" i="7"/>
  <c r="N133" i="7" l="1"/>
  <c r="A132" i="7"/>
  <c r="N132" i="7" l="1"/>
  <c r="A131" i="7"/>
  <c r="N131" i="7" l="1"/>
  <c r="A130" i="7"/>
  <c r="N130" i="7" l="1"/>
  <c r="A129" i="7"/>
  <c r="N129" i="7" l="1"/>
  <c r="A128" i="7"/>
  <c r="N128" i="7" l="1"/>
  <c r="A127" i="7"/>
  <c r="A126" i="7" l="1"/>
  <c r="N127" i="7"/>
  <c r="N126" i="7" l="1"/>
  <c r="A125" i="7"/>
  <c r="A124" i="7" l="1"/>
  <c r="N125" i="7"/>
  <c r="N124" i="7" l="1"/>
  <c r="A123" i="7"/>
  <c r="A122" i="7" l="1"/>
  <c r="N123" i="7"/>
  <c r="N122" i="7" l="1"/>
  <c r="A121" i="7"/>
  <c r="N121" i="7" l="1"/>
  <c r="A120" i="7"/>
  <c r="N120" i="7" l="1"/>
  <c r="A119" i="7"/>
  <c r="A118" i="7" l="1"/>
  <c r="N119" i="7"/>
  <c r="N118" i="7" l="1"/>
  <c r="A117" i="7"/>
  <c r="N117" i="7" l="1"/>
  <c r="A116" i="7"/>
  <c r="N116" i="7" l="1"/>
  <c r="A115" i="7"/>
  <c r="A114" i="7" l="1"/>
  <c r="N115" i="7"/>
  <c r="N114" i="7" l="1"/>
  <c r="A113" i="7"/>
  <c r="A112" i="7" l="1"/>
  <c r="N113" i="7"/>
  <c r="A111" i="7" l="1"/>
  <c r="N112" i="7"/>
  <c r="A110" i="7" l="1"/>
  <c r="N111" i="7"/>
  <c r="N110" i="7" l="1"/>
  <c r="A109" i="7"/>
  <c r="A108" i="7" l="1"/>
  <c r="N109" i="7"/>
  <c r="N108" i="7" l="1"/>
  <c r="A107" i="7"/>
  <c r="A106" i="7" l="1"/>
  <c r="N107" i="7"/>
  <c r="N106" i="7" l="1"/>
  <c r="A105" i="7"/>
  <c r="N105" i="7" l="1"/>
  <c r="A104" i="7"/>
  <c r="N104" i="7" l="1"/>
  <c r="A103" i="7"/>
  <c r="A102" i="7" l="1"/>
  <c r="N103" i="7"/>
  <c r="N102" i="7" l="1"/>
  <c r="A101" i="7"/>
  <c r="A100" i="7" l="1"/>
  <c r="N101" i="7"/>
  <c r="N100" i="7" l="1"/>
  <c r="A99" i="7"/>
  <c r="A98" i="7" l="1"/>
  <c r="N99" i="7"/>
  <c r="N98" i="7" l="1"/>
  <c r="A97" i="7"/>
  <c r="N97" i="7" l="1"/>
  <c r="A96" i="7"/>
  <c r="A95" i="7" l="1"/>
  <c r="N96" i="7"/>
  <c r="A94" i="7" l="1"/>
  <c r="N95" i="7"/>
  <c r="N94" i="7" l="1"/>
  <c r="A93" i="7"/>
  <c r="N93" i="7" l="1"/>
  <c r="A92" i="7"/>
  <c r="N92" i="7" l="1"/>
  <c r="A91" i="7"/>
  <c r="A90" i="7" l="1"/>
  <c r="N91" i="7"/>
  <c r="N90" i="7" l="1"/>
  <c r="A89" i="7"/>
  <c r="A88" i="7" l="1"/>
  <c r="N89" i="7"/>
  <c r="N88" i="7" l="1"/>
  <c r="A87" i="7"/>
  <c r="A86" i="7" l="1"/>
  <c r="N87" i="7"/>
  <c r="N86" i="7" l="1"/>
  <c r="A85" i="7"/>
  <c r="N85" i="7" l="1"/>
  <c r="A84" i="7"/>
  <c r="N84" i="7" l="1"/>
  <c r="A83" i="7"/>
  <c r="A82" i="7" l="1"/>
  <c r="N83" i="7"/>
  <c r="N82" i="7" l="1"/>
  <c r="A81" i="7"/>
  <c r="N81" i="7" l="1"/>
  <c r="A80" i="7"/>
  <c r="A79" i="7" l="1"/>
  <c r="N80" i="7"/>
  <c r="N79" i="7" l="1"/>
  <c r="N78" i="7" l="1"/>
  <c r="A77" i="7"/>
  <c r="N77" i="7" l="1"/>
  <c r="A76" i="7"/>
  <c r="N76" i="7" l="1"/>
  <c r="A75" i="7"/>
  <c r="A74" i="7" l="1"/>
  <c r="N75" i="7"/>
  <c r="N74" i="7" l="1"/>
  <c r="A73" i="7"/>
  <c r="N73" i="7" l="1"/>
  <c r="A72" i="7"/>
  <c r="N72" i="7" l="1"/>
  <c r="A71" i="7"/>
  <c r="N71" i="7" l="1"/>
  <c r="A70" i="7"/>
  <c r="N70" i="7" l="1"/>
  <c r="A69" i="7"/>
  <c r="N69" i="7" l="1"/>
  <c r="A68" i="7"/>
  <c r="N68" i="7" l="1"/>
  <c r="A67" i="7"/>
  <c r="A66" i="7" l="1"/>
  <c r="N67" i="7"/>
  <c r="A65" i="7" l="1"/>
  <c r="N66" i="7"/>
  <c r="N65" i="7" l="1"/>
  <c r="A64" i="7"/>
  <c r="A63" i="7" l="1"/>
  <c r="N64" i="7"/>
  <c r="N63" i="7" l="1"/>
  <c r="A62" i="7"/>
  <c r="N62" i="7" l="1"/>
  <c r="A61" i="7"/>
  <c r="A60" i="7" l="1"/>
  <c r="N61" i="7"/>
  <c r="N60" i="7" l="1"/>
  <c r="A59" i="7"/>
  <c r="N59" i="7" l="1"/>
  <c r="A58" i="7"/>
  <c r="A57" i="7" l="1"/>
  <c r="N58" i="7"/>
  <c r="N56" i="7" l="1"/>
  <c r="N57" i="7"/>
</calcChain>
</file>

<file path=xl/sharedStrings.xml><?xml version="1.0" encoding="utf-8"?>
<sst xmlns="http://schemas.openxmlformats.org/spreadsheetml/2006/main" count="565" uniqueCount="86">
  <si>
    <t>Competitive Supplier</t>
  </si>
  <si>
    <t>Meters</t>
  </si>
  <si>
    <t>Residential</t>
  </si>
  <si>
    <t>Commercial</t>
  </si>
  <si>
    <t>PROGRAM RATES</t>
  </si>
  <si>
    <t>Sort</t>
  </si>
  <si>
    <t>Total</t>
  </si>
  <si>
    <t xml:space="preserve"> </t>
  </si>
  <si>
    <t>Participating Consumers - Meters</t>
  </si>
  <si>
    <t>Participating Consumers - Usage</t>
  </si>
  <si>
    <t>Usage</t>
  </si>
  <si>
    <t>Term </t>
  </si>
  <si>
    <t>Public Power</t>
  </si>
  <si>
    <t>Month</t>
  </si>
  <si>
    <t>Aggregation Savings by Rate Class</t>
  </si>
  <si>
    <t>Total Aggregation Savings</t>
  </si>
  <si>
    <t>COMPARISON TO NATIONAL GRID RATES</t>
  </si>
  <si>
    <t>Click here for NGRID GreenUp Info</t>
  </si>
  <si>
    <t>Dynegy</t>
  </si>
  <si>
    <t>RESIDENTIAL</t>
  </si>
  <si>
    <t>COMMERCIAL</t>
  </si>
  <si>
    <t>INDUSTRIAL</t>
  </si>
  <si>
    <t>TOTAL</t>
  </si>
  <si>
    <t>AVERAGE RESIDENTIAL USAGE/METER</t>
  </si>
  <si>
    <t>Date</t>
  </si>
  <si>
    <t>Residential Meters</t>
  </si>
  <si>
    <t>Residential Usage</t>
  </si>
  <si>
    <t>Commercial Meters</t>
  </si>
  <si>
    <t>Commercial Usage</t>
  </si>
  <si>
    <t>Industrial Meters</t>
  </si>
  <si>
    <t>Industrial Usage</t>
  </si>
  <si>
    <t>Total Meters</t>
  </si>
  <si>
    <t>Total Usage</t>
  </si>
  <si>
    <t>Term</t>
  </si>
  <si>
    <t>Renewable Supply Options</t>
  </si>
  <si>
    <t>Basic Svc Rate</t>
  </si>
  <si>
    <t>Agg Rate</t>
  </si>
  <si>
    <t>Savings</t>
  </si>
  <si>
    <t>Basic Svc Rate WCMA</t>
  </si>
  <si>
    <t>DYNEGY</t>
  </si>
  <si>
    <t>11/1/20-10/31/23</t>
  </si>
  <si>
    <t>11/1/17-10/31/20</t>
  </si>
  <si>
    <t>Hampshire Power</t>
  </si>
  <si>
    <t>11/1/16-10/31/17</t>
  </si>
  <si>
    <t>100% RECS</t>
  </si>
  <si>
    <t>11/1/15-10/31/16</t>
  </si>
  <si>
    <t>11/1/14-10/31/15</t>
  </si>
  <si>
    <t>STANDARD</t>
  </si>
  <si>
    <t>HAMPSHIRE POWER</t>
  </si>
  <si>
    <t>Meets MA Req</t>
  </si>
  <si>
    <t>vs. Basic Service</t>
  </si>
  <si>
    <t>vs. Green BS Options</t>
  </si>
  <si>
    <t>PRODUCT DETAIL REPORT</t>
  </si>
  <si>
    <t>AVERAGE METERS/MONTH:</t>
  </si>
  <si>
    <t>AVERAGE USAGE/MONTH:</t>
  </si>
  <si>
    <t>Total Average</t>
  </si>
  <si>
    <t>MA Req + Nat'l Wind</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</si>
  <si>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</si>
  <si>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Industrial</t>
  </si>
  <si>
    <t>Click here for more information about the Program</t>
  </si>
  <si>
    <t>TOWN OF FLORIDA COMMUNITY CHOICE POWER SUPPLY PROGRAM</t>
  </si>
  <si>
    <t>November 2023 – November 2025</t>
  </si>
  <si>
    <t>$0.15051 / kWh</t>
  </si>
  <si>
    <t>11/1/23-10/31/25</t>
  </si>
  <si>
    <t>Standard (Default)</t>
  </si>
  <si>
    <t>100% MA Class I RECs</t>
  </si>
  <si>
    <t>$0.17960 / kWh</t>
  </si>
  <si>
    <t>Standard</t>
  </si>
  <si>
    <t>Optional</t>
  </si>
  <si>
    <t>Q4'24</t>
  </si>
  <si>
    <t>11/1/24-10/31/25</t>
  </si>
  <si>
    <t>100% MA Class I</t>
  </si>
  <si>
    <t>Q1'25</t>
  </si>
  <si>
    <t>Q2'25</t>
  </si>
  <si>
    <t>Q3'25</t>
  </si>
  <si>
    <t>First Point Power</t>
  </si>
  <si>
    <t>$0.13750 / kWh</t>
  </si>
  <si>
    <t>$0.16448 / kWh</t>
  </si>
  <si>
    <t xml:space="preserve">Optional </t>
  </si>
  <si>
    <t>STATUS REPORT Q4 2025</t>
  </si>
  <si>
    <t>Prepared March 2026</t>
  </si>
  <si>
    <t>November 2025 – March 2026</t>
  </si>
  <si>
    <t>FIRST POINT POWER</t>
  </si>
  <si>
    <t>11/1/25-2/28/26</t>
  </si>
  <si>
    <t>Q4'25</t>
  </si>
  <si>
    <r>
      <t xml:space="preserve">This report has been prepared by Colonial Power Group with information/data being provided by the Competitive Supplier and National Grid. The purpose of the report is to provide information about the Town of Florida's Community Choice Power Supply Program, which currently provides competitive power supply to approximately 250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</si>
</sst>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_(* #,##0.0_);_(* \(#,##0.0\);_(* &quot;-&quot;??_);_(@_)"/>
    <numFmt numFmtId="168"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b/>
      <i/>
      <sz val="12"/>
      <color theme="1" tint="0.34998626667073579"/>
      <name val="Calibri"/>
      <family val="2"/>
      <scheme val="minor"/>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color indexed="8"/>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b/>
      <i/>
      <sz val="16"/>
      <color theme="0"/>
      <name val="Calibri Light"/>
      <family val="2"/>
      <scheme val="major"/>
    </font>
    <font>
      <b/>
      <u/>
      <sz val="12"/>
      <color theme="4"/>
      <name val="Calibri"/>
      <family val="2"/>
      <scheme val="minor"/>
    </font>
    <font>
      <i/>
      <sz val="11"/>
      <color theme="1"/>
      <name val="Candara"/>
      <family val="2"/>
    </font>
    <font>
      <b/>
      <i/>
      <sz val="14"/>
      <color theme="0"/>
      <name val="Calibri Light"/>
      <family val="2"/>
      <scheme val="major"/>
    </font>
    <font>
      <b/>
      <u/>
      <sz val="11"/>
      <color theme="9" tint="-0.249977111117893"/>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thin">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auto="1"/>
      </left>
      <right/>
      <top/>
      <bottom style="thin">
        <color indexed="64"/>
      </bottom>
      <diagonal/>
    </border>
    <border>
      <left/>
      <right style="hair">
        <color indexed="64"/>
      </right>
      <top style="thin">
        <color indexed="64"/>
      </top>
      <bottom style="hair">
        <color indexed="64"/>
      </bottom>
      <diagonal/>
    </border>
    <border>
      <left/>
      <right style="hair">
        <color auto="1"/>
      </right>
      <top/>
      <bottom style="thin">
        <color indexed="64"/>
      </bottom>
      <diagonal/>
    </border>
    <border>
      <left/>
      <right style="thin">
        <color indexed="64"/>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xf numFmtId="0" fontId="1" fillId="0" borderId="0"/>
  </cellStyleXfs>
  <cellXfs count="167">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1" fillId="0" borderId="0" xfId="0" applyFont="1"/>
    <xf numFmtId="0" fontId="12"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164" fontId="6" fillId="0" borderId="0" xfId="0" applyNumberFormat="1" applyFont="1" applyAlignment="1">
      <alignment horizontal="center"/>
    </xf>
    <xf numFmtId="3" fontId="7" fillId="0" borderId="0" xfId="0" applyNumberFormat="1" applyFont="1" applyAlignment="1">
      <alignment horizontal="right"/>
    </xf>
    <xf numFmtId="165" fontId="7" fillId="0" borderId="0" xfId="1" applyNumberFormat="1" applyFont="1" applyAlignment="1">
      <alignment horizontal="center"/>
    </xf>
    <xf numFmtId="0" fontId="10" fillId="0" borderId="0" xfId="0" applyFont="1" applyAlignment="1">
      <alignment horizontal="center" vertical="center" wrapText="1"/>
    </xf>
    <xf numFmtId="0" fontId="18" fillId="0" borderId="0" xfId="4" applyFont="1" applyAlignment="1">
      <alignment horizontal="center"/>
    </xf>
    <xf numFmtId="0" fontId="0" fillId="2" borderId="6" xfId="0" applyFill="1" applyBorder="1"/>
    <xf numFmtId="0" fontId="0" fillId="2" borderId="7" xfId="0" applyFill="1" applyBorder="1"/>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3" xfId="0" applyFont="1" applyFill="1" applyBorder="1" applyAlignment="1">
      <alignment horizontal="center" wrapText="1"/>
    </xf>
    <xf numFmtId="0" fontId="19" fillId="2" borderId="15" xfId="0" applyFont="1" applyFill="1" applyBorder="1" applyAlignment="1">
      <alignment horizontal="center" wrapText="1"/>
    </xf>
    <xf numFmtId="0" fontId="19" fillId="2" borderId="2" xfId="0" applyFont="1" applyFill="1" applyBorder="1" applyAlignment="1">
      <alignment horizontal="center" wrapText="1"/>
    </xf>
    <xf numFmtId="0" fontId="19" fillId="0" borderId="0" xfId="0" applyFont="1"/>
    <xf numFmtId="165" fontId="0" fillId="0" borderId="3" xfId="1" applyNumberFormat="1" applyFont="1" applyBorder="1"/>
    <xf numFmtId="0" fontId="0" fillId="0" borderId="3" xfId="0" applyBorder="1" applyAlignment="1">
      <alignment horizontal="center"/>
    </xf>
    <xf numFmtId="0" fontId="0" fillId="0" borderId="3" xfId="0" applyBorder="1" applyAlignment="1">
      <alignment horizontal="center" wrapText="1"/>
    </xf>
    <xf numFmtId="164" fontId="0" fillId="0" borderId="16" xfId="0" applyNumberFormat="1" applyBorder="1" applyAlignment="1">
      <alignment horizontal="right" wrapText="1"/>
    </xf>
    <xf numFmtId="0" fontId="0" fillId="0" borderId="14" xfId="0" applyBorder="1" applyAlignment="1">
      <alignment horizontal="center" wrapText="1"/>
    </xf>
    <xf numFmtId="168" fontId="0" fillId="0" borderId="3" xfId="0" applyNumberFormat="1" applyBorder="1" applyAlignment="1">
      <alignment horizontal="center"/>
    </xf>
    <xf numFmtId="165" fontId="1" fillId="0" borderId="15" xfId="1" applyNumberFormat="1" applyBorder="1" applyAlignment="1">
      <alignment horizontal="center" wrapText="1"/>
    </xf>
    <xf numFmtId="168" fontId="0" fillId="0" borderId="2" xfId="0" applyNumberFormat="1" applyBorder="1" applyAlignment="1">
      <alignment horizontal="center" wrapText="1"/>
    </xf>
    <xf numFmtId="165" fontId="1" fillId="0" borderId="16" xfId="1" applyNumberFormat="1" applyBorder="1" applyAlignment="1">
      <alignment horizontal="center" wrapText="1"/>
    </xf>
    <xf numFmtId="0" fontId="0" fillId="0" borderId="2" xfId="0" applyBorder="1" applyAlignment="1">
      <alignment horizontal="center" wrapText="1"/>
    </xf>
    <xf numFmtId="168" fontId="0" fillId="0" borderId="3" xfId="0" applyNumberFormat="1" applyBorder="1" applyAlignment="1">
      <alignment horizontal="center" wrapText="1"/>
    </xf>
    <xf numFmtId="165" fontId="0" fillId="0" borderId="3" xfId="0" applyNumberFormat="1" applyBorder="1"/>
    <xf numFmtId="0" fontId="20" fillId="0" borderId="14" xfId="0" applyFont="1" applyBorder="1" applyAlignment="1">
      <alignment horizontal="center" wrapText="1"/>
    </xf>
    <xf numFmtId="0" fontId="20" fillId="0" borderId="2" xfId="0" applyFont="1" applyBorder="1" applyAlignment="1">
      <alignment horizontal="center" wrapText="1"/>
    </xf>
    <xf numFmtId="0" fontId="0" fillId="0" borderId="0" xfId="0" applyAlignment="1">
      <alignment horizontal="center"/>
    </xf>
    <xf numFmtId="168" fontId="20" fillId="0" borderId="2" xfId="0" applyNumberFormat="1" applyFont="1" applyBorder="1" applyAlignment="1">
      <alignment horizontal="center" wrapText="1"/>
    </xf>
    <xf numFmtId="165" fontId="0" fillId="0" borderId="14" xfId="1" applyNumberFormat="1" applyFont="1" applyBorder="1"/>
    <xf numFmtId="0" fontId="0" fillId="0" borderId="4" xfId="0" applyBorder="1" applyAlignment="1">
      <alignment horizontal="center" wrapText="1"/>
    </xf>
    <xf numFmtId="168" fontId="20" fillId="0" borderId="14" xfId="0" applyNumberFormat="1" applyFont="1" applyBorder="1" applyAlignment="1">
      <alignment horizontal="center" wrapText="1"/>
    </xf>
    <xf numFmtId="168" fontId="20" fillId="0" borderId="2" xfId="0" applyNumberFormat="1" applyFont="1" applyBorder="1" applyAlignment="1">
      <alignment horizontal="center"/>
    </xf>
    <xf numFmtId="3" fontId="0" fillId="0" borderId="0" xfId="0" applyNumberFormat="1"/>
    <xf numFmtId="0" fontId="17" fillId="0" borderId="23" xfId="0" applyFont="1" applyBorder="1" applyAlignment="1">
      <alignment horizontal="center" wrapText="1"/>
    </xf>
    <xf numFmtId="166" fontId="3" fillId="0" borderId="0" xfId="3" applyNumberFormat="1" applyFont="1" applyFill="1"/>
    <xf numFmtId="165" fontId="3" fillId="0" borderId="0" xfId="0" applyNumberFormat="1" applyFont="1"/>
    <xf numFmtId="165" fontId="3" fillId="0" borderId="0" xfId="1" applyNumberFormat="1" applyFont="1" applyFill="1"/>
    <xf numFmtId="165" fontId="3" fillId="0" borderId="0" xfId="0" applyNumberFormat="1" applyFont="1" applyAlignment="1">
      <alignment horizontal="right"/>
    </xf>
    <xf numFmtId="41" fontId="3" fillId="0" borderId="0" xfId="0" applyNumberFormat="1" applyFont="1" applyAlignment="1">
      <alignment horizontal="right"/>
    </xf>
    <xf numFmtId="165" fontId="3" fillId="0" borderId="1" xfId="1" applyNumberFormat="1" applyFont="1" applyBorder="1"/>
    <xf numFmtId="0" fontId="22" fillId="0" borderId="19" xfId="0" applyFont="1" applyBorder="1" applyAlignment="1">
      <alignment horizontal="center" vertical="center" wrapText="1"/>
    </xf>
    <xf numFmtId="165" fontId="19" fillId="0" borderId="0" xfId="0" applyNumberFormat="1" applyFont="1"/>
    <xf numFmtId="0" fontId="22" fillId="0" borderId="24" xfId="0" applyFont="1" applyBorder="1" applyAlignment="1">
      <alignment horizontal="center" vertical="center" wrapText="1"/>
    </xf>
    <xf numFmtId="0" fontId="23" fillId="4" borderId="24" xfId="0" applyFont="1" applyFill="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0" xfId="0" applyFont="1" applyBorder="1" applyAlignment="1">
      <alignment horizontal="center" vertical="center" wrapText="1"/>
    </xf>
    <xf numFmtId="0" fontId="23" fillId="5" borderId="24"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0" fillId="0" borderId="23" xfId="0" applyBorder="1" applyAlignment="1">
      <alignment horizontal="center" wrapText="1"/>
    </xf>
    <xf numFmtId="0" fontId="17" fillId="0" borderId="0" xfId="0" applyFont="1"/>
    <xf numFmtId="0" fontId="0" fillId="2" borderId="27" xfId="0" applyFill="1" applyBorder="1"/>
    <xf numFmtId="0" fontId="0" fillId="2" borderId="28" xfId="0" applyFill="1" applyBorder="1"/>
    <xf numFmtId="0" fontId="19" fillId="2" borderId="29" xfId="0" applyFont="1" applyFill="1" applyBorder="1" applyAlignment="1">
      <alignment horizontal="center" wrapText="1"/>
    </xf>
    <xf numFmtId="0" fontId="19" fillId="2" borderId="30" xfId="0" applyFont="1" applyFill="1" applyBorder="1" applyAlignment="1">
      <alignment horizontal="center" wrapText="1"/>
    </xf>
    <xf numFmtId="164" fontId="0" fillId="0" borderId="2" xfId="0" applyNumberFormat="1" applyBorder="1" applyAlignment="1">
      <alignment horizontal="right" wrapText="1"/>
    </xf>
    <xf numFmtId="0" fontId="0" fillId="0" borderId="15" xfId="0" applyBorder="1" applyAlignment="1">
      <alignment horizontal="center" vertical="center"/>
    </xf>
    <xf numFmtId="164" fontId="0" fillId="6" borderId="31" xfId="0" applyNumberFormat="1" applyFill="1" applyBorder="1" applyAlignment="1">
      <alignment horizontal="right" wrapText="1"/>
    </xf>
    <xf numFmtId="165" fontId="0" fillId="6" borderId="32" xfId="1" applyNumberFormat="1" applyFont="1" applyFill="1" applyBorder="1"/>
    <xf numFmtId="0" fontId="0" fillId="6" borderId="32" xfId="0" applyFill="1" applyBorder="1" applyAlignment="1">
      <alignment horizontal="center"/>
    </xf>
    <xf numFmtId="0" fontId="0" fillId="6" borderId="32" xfId="0" applyFill="1" applyBorder="1" applyAlignment="1">
      <alignment horizontal="center" wrapText="1"/>
    </xf>
    <xf numFmtId="0" fontId="0" fillId="6" borderId="33" xfId="0" applyFill="1" applyBorder="1" applyAlignment="1">
      <alignment horizontal="center" vertical="center"/>
    </xf>
    <xf numFmtId="164" fontId="0" fillId="6" borderId="35" xfId="0" applyNumberFormat="1" applyFill="1" applyBorder="1" applyAlignment="1">
      <alignment horizontal="right" wrapText="1"/>
    </xf>
    <xf numFmtId="0" fontId="0" fillId="6" borderId="36" xfId="0" applyFill="1" applyBorder="1" applyAlignment="1">
      <alignment horizontal="center" wrapText="1"/>
    </xf>
    <xf numFmtId="168" fontId="0" fillId="6" borderId="32" xfId="0" applyNumberFormat="1" applyFill="1" applyBorder="1" applyAlignment="1">
      <alignment horizontal="center"/>
    </xf>
    <xf numFmtId="165" fontId="1" fillId="6" borderId="33" xfId="1" applyNumberFormat="1" applyFill="1" applyBorder="1" applyAlignment="1">
      <alignment horizontal="center" wrapText="1"/>
    </xf>
    <xf numFmtId="168" fontId="0" fillId="6" borderId="31" xfId="0" applyNumberFormat="1" applyFill="1" applyBorder="1" applyAlignment="1">
      <alignment horizontal="center" wrapText="1"/>
    </xf>
    <xf numFmtId="165" fontId="1" fillId="6" borderId="35" xfId="1" applyNumberFormat="1" applyFill="1" applyBorder="1" applyAlignment="1">
      <alignment horizontal="center" wrapText="1"/>
    </xf>
    <xf numFmtId="164" fontId="0" fillId="6" borderId="37" xfId="0" applyNumberFormat="1" applyFill="1" applyBorder="1" applyAlignment="1">
      <alignment horizontal="right" wrapText="1"/>
    </xf>
    <xf numFmtId="168" fontId="20" fillId="6" borderId="36" xfId="0" applyNumberFormat="1" applyFont="1" applyFill="1" applyBorder="1" applyAlignment="1">
      <alignment horizontal="center" wrapText="1"/>
    </xf>
    <xf numFmtId="168" fontId="20" fillId="6" borderId="31" xfId="0" applyNumberFormat="1" applyFont="1" applyFill="1" applyBorder="1" applyAlignment="1">
      <alignment horizontal="center"/>
    </xf>
    <xf numFmtId="168" fontId="20" fillId="6" borderId="31" xfId="0" applyNumberFormat="1" applyFont="1" applyFill="1" applyBorder="1" applyAlignment="1">
      <alignment horizontal="center" wrapText="1"/>
    </xf>
    <xf numFmtId="0" fontId="0" fillId="0" borderId="15" xfId="0" applyBorder="1" applyAlignment="1">
      <alignment horizontal="center"/>
    </xf>
    <xf numFmtId="164" fontId="0" fillId="6" borderId="38" xfId="0" applyNumberFormat="1" applyFill="1" applyBorder="1" applyAlignment="1">
      <alignment horizontal="right" wrapText="1"/>
    </xf>
    <xf numFmtId="167" fontId="0" fillId="6" borderId="36" xfId="1" applyNumberFormat="1" applyFont="1" applyFill="1" applyBorder="1" applyAlignment="1">
      <alignment horizontal="center"/>
    </xf>
    <xf numFmtId="167" fontId="0" fillId="6" borderId="32" xfId="1" applyNumberFormat="1" applyFont="1" applyFill="1" applyBorder="1" applyAlignment="1">
      <alignment horizontal="center"/>
    </xf>
    <xf numFmtId="0" fontId="0" fillId="6" borderId="33" xfId="0" applyFill="1" applyBorder="1" applyAlignment="1">
      <alignment horizontal="center"/>
    </xf>
    <xf numFmtId="164" fontId="17" fillId="0" borderId="38" xfId="0" applyNumberFormat="1" applyFont="1" applyBorder="1" applyAlignment="1">
      <alignment horizontal="right" wrapText="1"/>
    </xf>
    <xf numFmtId="165" fontId="17" fillId="0" borderId="39" xfId="1" applyNumberFormat="1" applyFont="1" applyBorder="1" applyAlignment="1">
      <alignment horizontal="center" wrapText="1"/>
    </xf>
    <xf numFmtId="0" fontId="17" fillId="0" borderId="40" xfId="0" applyFont="1" applyBorder="1" applyAlignment="1">
      <alignment horizontal="center" wrapText="1"/>
    </xf>
    <xf numFmtId="164" fontId="0" fillId="0" borderId="41" xfId="0" applyNumberFormat="1" applyBorder="1" applyAlignment="1">
      <alignment horizontal="right" wrapText="1"/>
    </xf>
    <xf numFmtId="165" fontId="1" fillId="0" borderId="42" xfId="1" applyNumberFormat="1" applyFont="1" applyBorder="1" applyAlignment="1">
      <alignment horizontal="center" wrapText="1"/>
    </xf>
    <xf numFmtId="0" fontId="0" fillId="0" borderId="43" xfId="0" applyBorder="1" applyAlignment="1">
      <alignment horizontal="center" wrapText="1"/>
    </xf>
    <xf numFmtId="164" fontId="0" fillId="0" borderId="31" xfId="0" applyNumberFormat="1" applyBorder="1" applyAlignment="1">
      <alignment horizontal="right" wrapText="1"/>
    </xf>
    <xf numFmtId="165" fontId="1" fillId="0" borderId="32" xfId="1" applyNumberFormat="1" applyFont="1" applyBorder="1" applyAlignment="1">
      <alignment horizontal="center" wrapText="1"/>
    </xf>
    <xf numFmtId="0" fontId="0" fillId="0" borderId="33" xfId="0" applyBorder="1" applyAlignment="1">
      <alignment horizontal="center" wrapText="1"/>
    </xf>
    <xf numFmtId="164" fontId="0" fillId="0" borderId="41" xfId="0" applyNumberFormat="1" applyBorder="1" applyAlignment="1">
      <alignment horizontal="center" wrapText="1"/>
    </xf>
    <xf numFmtId="0" fontId="26" fillId="0" borderId="42" xfId="0" applyFont="1" applyBorder="1" applyAlignment="1">
      <alignment horizontal="center" wrapText="1"/>
    </xf>
    <xf numFmtId="165" fontId="0" fillId="0" borderId="42" xfId="0" applyNumberFormat="1" applyBorder="1" applyAlignment="1">
      <alignment horizontal="center" wrapText="1"/>
    </xf>
    <xf numFmtId="0" fontId="26" fillId="0" borderId="42" xfId="0" applyFont="1" applyBorder="1"/>
    <xf numFmtId="0" fontId="17" fillId="0" borderId="38" xfId="0" applyFont="1" applyBorder="1" applyAlignment="1">
      <alignment horizontal="center" wrapText="1"/>
    </xf>
    <xf numFmtId="0" fontId="19" fillId="0" borderId="39" xfId="0" applyFont="1" applyBorder="1" applyAlignment="1">
      <alignment horizontal="center" wrapText="1"/>
    </xf>
    <xf numFmtId="165" fontId="17" fillId="0" borderId="39" xfId="0" applyNumberFormat="1" applyFont="1" applyBorder="1" applyAlignment="1">
      <alignment horizontal="center" wrapText="1"/>
    </xf>
    <xf numFmtId="0" fontId="19" fillId="0" borderId="39" xfId="0" applyFont="1" applyBorder="1"/>
    <xf numFmtId="164" fontId="0" fillId="0" borderId="31" xfId="0" applyNumberFormat="1" applyBorder="1" applyAlignment="1">
      <alignment horizontal="center" wrapText="1"/>
    </xf>
    <xf numFmtId="0" fontId="26" fillId="0" borderId="32" xfId="0" applyFont="1" applyBorder="1" applyAlignment="1">
      <alignment horizontal="center" wrapText="1"/>
    </xf>
    <xf numFmtId="165" fontId="0" fillId="0" borderId="32" xfId="0" applyNumberFormat="1" applyBorder="1" applyAlignment="1">
      <alignment horizontal="center" wrapText="1"/>
    </xf>
    <xf numFmtId="0" fontId="26" fillId="0" borderId="32" xfId="0" applyFont="1" applyBorder="1"/>
    <xf numFmtId="165" fontId="0" fillId="0" borderId="44" xfId="0" applyNumberFormat="1" applyBorder="1" applyAlignment="1">
      <alignment horizontal="center" wrapText="1"/>
    </xf>
    <xf numFmtId="165" fontId="0" fillId="0" borderId="45" xfId="0" applyNumberFormat="1" applyBorder="1" applyAlignment="1">
      <alignment horizontal="center" wrapText="1"/>
    </xf>
    <xf numFmtId="165" fontId="17" fillId="0" borderId="46" xfId="0" applyNumberFormat="1" applyFont="1" applyBorder="1" applyAlignment="1">
      <alignment horizontal="center" wrapText="1"/>
    </xf>
    <xf numFmtId="0" fontId="0" fillId="0" borderId="47" xfId="0" applyBorder="1" applyAlignment="1">
      <alignment horizontal="center" wrapText="1"/>
    </xf>
    <xf numFmtId="0" fontId="0" fillId="0" borderId="36" xfId="0" applyBorder="1" applyAlignment="1">
      <alignment horizontal="center" wrapText="1"/>
    </xf>
    <xf numFmtId="0" fontId="17" fillId="0" borderId="48" xfId="0" applyFont="1" applyBorder="1" applyAlignment="1">
      <alignment horizontal="center" wrapText="1"/>
    </xf>
    <xf numFmtId="0" fontId="0" fillId="0" borderId="41" xfId="0" applyBorder="1" applyAlignment="1">
      <alignment horizontal="center" wrapText="1"/>
    </xf>
    <xf numFmtId="165" fontId="0" fillId="0" borderId="43" xfId="0" applyNumberFormat="1" applyBorder="1" applyAlignment="1">
      <alignment horizontal="center" wrapText="1"/>
    </xf>
    <xf numFmtId="0" fontId="0" fillId="0" borderId="31" xfId="0" applyBorder="1" applyAlignment="1">
      <alignment horizontal="center" wrapText="1"/>
    </xf>
    <xf numFmtId="165" fontId="0" fillId="0" borderId="33" xfId="0" applyNumberFormat="1" applyBorder="1" applyAlignment="1">
      <alignment horizontal="center" wrapText="1"/>
    </xf>
    <xf numFmtId="165" fontId="1" fillId="0" borderId="20" xfId="1" applyNumberFormat="1" applyFont="1" applyBorder="1" applyAlignment="1">
      <alignment wrapText="1"/>
    </xf>
    <xf numFmtId="165" fontId="1" fillId="0" borderId="49" xfId="1" applyNumberFormat="1" applyFont="1" applyBorder="1" applyAlignment="1">
      <alignment wrapText="1"/>
    </xf>
    <xf numFmtId="165" fontId="17" fillId="0" borderId="22" xfId="1" applyNumberFormat="1" applyFont="1" applyBorder="1" applyAlignment="1">
      <alignment wrapText="1"/>
    </xf>
    <xf numFmtId="165" fontId="0" fillId="0" borderId="11" xfId="0" applyNumberFormat="1" applyBorder="1" applyAlignment="1">
      <alignment horizontal="center" wrapText="1"/>
    </xf>
    <xf numFmtId="165" fontId="0" fillId="0" borderId="35" xfId="0" applyNumberFormat="1" applyBorder="1" applyAlignment="1">
      <alignment horizontal="center" wrapText="1"/>
    </xf>
    <xf numFmtId="166" fontId="3" fillId="7" borderId="0" xfId="3" applyNumberFormat="1" applyFont="1" applyFill="1"/>
    <xf numFmtId="0" fontId="22" fillId="0" borderId="0" xfId="0" applyFont="1" applyAlignment="1">
      <alignment horizontal="center" vertical="center" wrapText="1"/>
    </xf>
    <xf numFmtId="0" fontId="23" fillId="4" borderId="0" xfId="0" applyFont="1" applyFill="1" applyAlignment="1">
      <alignment horizontal="center" vertical="center" wrapText="1"/>
    </xf>
    <xf numFmtId="0" fontId="23" fillId="5" borderId="0" xfId="0" applyFont="1" applyFill="1" applyAlignment="1">
      <alignment horizontal="center" vertical="center" wrapText="1"/>
    </xf>
    <xf numFmtId="0" fontId="23" fillId="5" borderId="5" xfId="0" applyFont="1" applyFill="1" applyBorder="1" applyAlignment="1">
      <alignment horizontal="center" vertical="center" wrapText="1"/>
    </xf>
    <xf numFmtId="0" fontId="28" fillId="0" borderId="0" xfId="2" applyFont="1" applyAlignment="1">
      <alignment horizontal="right"/>
    </xf>
    <xf numFmtId="0" fontId="14" fillId="0" borderId="0" xfId="0" applyFont="1" applyAlignment="1">
      <alignment horizontal="center" vertical="center"/>
    </xf>
    <xf numFmtId="0" fontId="4" fillId="0" borderId="0" xfId="0" applyFont="1" applyAlignment="1">
      <alignment horizontal="justify" vertical="center" wrapText="1"/>
    </xf>
    <xf numFmtId="0" fontId="3" fillId="0" borderId="0" xfId="0" applyFont="1" applyAlignment="1">
      <alignment wrapText="1"/>
    </xf>
    <xf numFmtId="0" fontId="23" fillId="4" borderId="19" xfId="0" applyFont="1" applyFill="1" applyBorder="1" applyAlignment="1">
      <alignment horizontal="center" vertical="center" wrapText="1"/>
    </xf>
    <xf numFmtId="0" fontId="16" fillId="0" borderId="0" xfId="0" applyFont="1" applyAlignment="1">
      <alignment horizontal="center"/>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0" fillId="0" borderId="20" xfId="0" applyBorder="1" applyAlignment="1">
      <alignment horizontal="center" vertical="center" wrapText="1"/>
    </xf>
    <xf numFmtId="0" fontId="25" fillId="0" borderId="5" xfId="2"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7" fillId="5" borderId="25" xfId="4" applyFont="1" applyFill="1" applyBorder="1" applyAlignment="1">
      <alignment horizontal="center"/>
    </xf>
    <xf numFmtId="0" fontId="27" fillId="5" borderId="26" xfId="4" applyFont="1" applyFill="1" applyBorder="1" applyAlignment="1">
      <alignment horizontal="center"/>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19" fillId="2" borderId="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9" fillId="0" borderId="0" xfId="0" applyFont="1" applyAlignment="1">
      <alignment horizontal="center" vertical="center"/>
    </xf>
    <xf numFmtId="0" fontId="24" fillId="4" borderId="10" xfId="4" applyFont="1" applyFill="1" applyBorder="1" applyAlignment="1">
      <alignment horizontal="center"/>
    </xf>
    <xf numFmtId="0" fontId="24" fillId="4" borderId="8" xfId="4" applyFont="1" applyFill="1" applyBorder="1" applyAlignment="1">
      <alignment horizontal="center"/>
    </xf>
    <xf numFmtId="0" fontId="24" fillId="4" borderId="9" xfId="4" applyFont="1" applyFill="1" applyBorder="1" applyAlignment="1">
      <alignment horizontal="center"/>
    </xf>
    <xf numFmtId="0" fontId="24" fillId="4" borderId="17" xfId="4" applyFont="1" applyFill="1" applyBorder="1" applyAlignment="1">
      <alignment horizontal="center"/>
    </xf>
    <xf numFmtId="0" fontId="24" fillId="4" borderId="18" xfId="4" applyFont="1" applyFill="1" applyBorder="1" applyAlignment="1">
      <alignment horizontal="center"/>
    </xf>
    <xf numFmtId="0" fontId="24" fillId="4" borderId="34"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3351522549043067E-2"/>
          <c:y val="0.24950884789036409"/>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0"/>
              <c:layout>
                <c:manualLayout>
                  <c:x val="0"/>
                  <c:y val="-9.51022111638516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AD-4AA2-B208-8D31028C0AE6}"/>
                </c:ext>
              </c:extLst>
            </c:dLbl>
            <c:dLbl>
              <c:idx val="2"/>
              <c:layout>
                <c:manualLayout>
                  <c:x val="0"/>
                  <c:y val="9.51022111638513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A3-4ABD-B8DF-5AECE4D34761}"/>
                </c:ext>
              </c:extLst>
            </c:dLbl>
            <c:dLbl>
              <c:idx val="3"/>
              <c:layout>
                <c:manualLayout>
                  <c:x val="0"/>
                  <c:y val="9.51022111638502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AD-4AA2-B208-8D31028C0AE6}"/>
                </c:ext>
              </c:extLst>
            </c:dLbl>
            <c:dLbl>
              <c:idx val="4"/>
              <c:layout>
                <c:manualLayout>
                  <c:x val="-1.2449424214130097E-3"/>
                  <c:y val="1.58508677515141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E4-40A2-A11E-517B0A7691FC}"/>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Q4'24</c:v>
                </c:pt>
                <c:pt idx="1">
                  <c:v>Q1'25</c:v>
                </c:pt>
                <c:pt idx="2">
                  <c:v>Q2'25</c:v>
                </c:pt>
                <c:pt idx="3">
                  <c:v>Q3'25</c:v>
                </c:pt>
                <c:pt idx="4">
                  <c:v>Q4'25</c:v>
                </c:pt>
              </c:strCache>
            </c:strRef>
          </c:cat>
          <c:val>
            <c:numRef>
              <c:f>'Chart Data'!$B$3:$B$7</c:f>
              <c:numCache>
                <c:formatCode>_("$"* #,##0_);_("$"* \(#,##0\);_("$"* "-"??_);_(@_)</c:formatCode>
                <c:ptCount val="5"/>
                <c:pt idx="0">
                  <c:v>1669.7779399999931</c:v>
                </c:pt>
                <c:pt idx="1">
                  <c:v>-1359.2703000000108</c:v>
                </c:pt>
                <c:pt idx="2">
                  <c:v>-6218.1575600000106</c:v>
                </c:pt>
                <c:pt idx="3">
                  <c:v>-12819.212410000006</c:v>
                </c:pt>
                <c:pt idx="4">
                  <c:v>7151.1340199999941</c:v>
                </c:pt>
              </c:numCache>
            </c:numRef>
          </c:val>
          <c:extLst>
            <c:ext xmlns:c16="http://schemas.microsoft.com/office/drawing/2014/chart" uri="{C3380CC4-5D6E-409C-BE32-E72D297353CC}">
              <c16:uniqueId val="{00000000-ECB5-4C57-B4D0-97E2F8E227C4}"/>
            </c:ext>
          </c:extLst>
        </c:ser>
        <c:dLbls>
          <c:dLblPos val="outEnd"/>
          <c:showLegendKey val="0"/>
          <c:showVal val="1"/>
          <c:showCatName val="0"/>
          <c:showSerName val="0"/>
          <c:showPercent val="0"/>
          <c:showBubbleSize val="0"/>
        </c:dLbls>
        <c:gapWidth val="100"/>
        <c:overlap val="-24"/>
        <c:axId val="472019792"/>
        <c:axId val="472027240"/>
        <c:extLst>
          <c:ext xmlns:c15="http://schemas.microsoft.com/office/drawing/2012/chart" uri="{02D57815-91ED-43cb-92C2-25804820EDAC}">
            <c15:filteredBarSeries>
              <c15:ser>
                <c:idx val="1"/>
                <c:order val="1"/>
                <c:tx>
                  <c:strRef>
                    <c:extLst>
                      <c:ext uri="{02D57815-91ED-43cb-92C2-25804820EDAC}">
                        <c15:formulaRef>
                          <c15:sqref>'Chart Data'!$C$2</c15:sqref>
                        </c15:formulaRef>
                      </c:ext>
                    </c:extLst>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2">
                                <a:lumMod val="35000"/>
                                <a:lumOff val="65000"/>
                              </a:schemeClr>
                            </a:solidFill>
                          </a:ln>
                          <a:effectLst/>
                        </c:spPr>
                      </c15:leaderLines>
                    </c:ext>
                  </c:extLst>
                </c:dLbls>
                <c:cat>
                  <c:strRef>
                    <c:extLst>
                      <c:ext uri="{02D57815-91ED-43cb-92C2-25804820EDAC}">
                        <c15:formulaRef>
                          <c15:sqref>'Chart Data'!$A$3:$A$7</c15:sqref>
                        </c15:formulaRef>
                      </c:ext>
                    </c:extLst>
                    <c:strCache>
                      <c:ptCount val="5"/>
                      <c:pt idx="0">
                        <c:v>Q4'24</c:v>
                      </c:pt>
                      <c:pt idx="1">
                        <c:v>Q1'25</c:v>
                      </c:pt>
                      <c:pt idx="2">
                        <c:v>Q2'25</c:v>
                      </c:pt>
                      <c:pt idx="3">
                        <c:v>Q3'25</c:v>
                      </c:pt>
                      <c:pt idx="4">
                        <c:v>Q4'25</c:v>
                      </c:pt>
                    </c:strCache>
                  </c:strRef>
                </c:cat>
                <c:val>
                  <c:numRef>
                    <c:extLst>
                      <c:ext uri="{02D57815-91ED-43cb-92C2-25804820EDAC}">
                        <c15:formulaRef>
                          <c15:sqref>'Chart Data'!$C$3:$C$7</c15:sqref>
                        </c15:formulaRef>
                      </c:ext>
                    </c:extLst>
                    <c:numCache>
                      <c:formatCode>_("$"* #,##0_);_("$"* \(#,##0\);_("$"* "-"??_);_(@_)</c:formatCode>
                      <c:ptCount val="5"/>
                    </c:numCache>
                  </c:numRef>
                </c:val>
                <c:extLst>
                  <c:ext xmlns:c16="http://schemas.microsoft.com/office/drawing/2014/chart" uri="{C3380CC4-5D6E-409C-BE32-E72D297353CC}">
                    <c16:uniqueId val="{00000001-3AAE-4F35-A6EA-486D30B8BCAE}"/>
                  </c:ext>
                </c:extLst>
              </c15:ser>
            </c15:filteredBarSeries>
          </c:ext>
        </c:extLst>
      </c:barChart>
      <c:catAx>
        <c:axId val="47201979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auto val="1"/>
        <c:lblAlgn val="ctr"/>
        <c:lblOffset val="100"/>
        <c:noMultiLvlLbl val="1"/>
      </c:catAx>
      <c:valAx>
        <c:axId val="47202724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97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240049285788822E-2"/>
          <c:y val="0.23061179314024449"/>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Q4'24</c:v>
                </c:pt>
                <c:pt idx="1">
                  <c:v>Q1'25</c:v>
                </c:pt>
                <c:pt idx="2">
                  <c:v>Q2'25</c:v>
                </c:pt>
                <c:pt idx="3">
                  <c:v>Q3'25</c:v>
                </c:pt>
                <c:pt idx="4">
                  <c:v>Q4'25</c:v>
                </c:pt>
              </c:strCache>
            </c:strRef>
          </c:cat>
          <c:val>
            <c:numRef>
              <c:f>'Chart Data'!$B$12:$B$16</c:f>
              <c:numCache>
                <c:formatCode>_("$"* #,##0_);_("$"* \(#,##0\);_("$"* "-"??_);_(@_)</c:formatCode>
                <c:ptCount val="5"/>
                <c:pt idx="0">
                  <c:v>3985.3244599999948</c:v>
                </c:pt>
                <c:pt idx="1">
                  <c:v>787.50515999999311</c:v>
                </c:pt>
                <c:pt idx="2">
                  <c:v>-1116.8220400000046</c:v>
                </c:pt>
                <c:pt idx="3">
                  <c:v>278.09822999999824</c:v>
                </c:pt>
                <c:pt idx="4">
                  <c:v>5614.8415799999984</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2"/>
              <c:layout>
                <c:manualLayout>
                  <c:x val="-9.1380036130737345E-17"/>
                  <c:y val="-1.0582013521091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01-4529-BD45-572679534030}"/>
                </c:ext>
              </c:extLst>
            </c:dLbl>
            <c:dLbl>
              <c:idx val="3"/>
              <c:layout>
                <c:manualLayout>
                  <c:x val="-1.2461057967369886E-3"/>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33-4EAA-A9E5-A54E6613D8D6}"/>
                </c:ext>
              </c:extLst>
            </c:dLbl>
            <c:dLbl>
              <c:idx val="4"/>
              <c:layout>
                <c:manualLayout>
                  <c:x val="0"/>
                  <c:y val="-2.11640270421826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BC-47F3-A116-35A200FE1ED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Q4'24</c:v>
                </c:pt>
                <c:pt idx="1">
                  <c:v>Q1'25</c:v>
                </c:pt>
                <c:pt idx="2">
                  <c:v>Q2'25</c:v>
                </c:pt>
                <c:pt idx="3">
                  <c:v>Q3'25</c:v>
                </c:pt>
                <c:pt idx="4">
                  <c:v>Q4'25</c:v>
                </c:pt>
              </c:strCache>
            </c:strRef>
          </c:cat>
          <c:val>
            <c:numRef>
              <c:f>'Chart Data'!$C$12:$C$16</c:f>
              <c:numCache>
                <c:formatCode>_("$"* #,##0_);_("$"* \(#,##0\);_("$"* "-"??_);_(@_)</c:formatCode>
                <c:ptCount val="5"/>
                <c:pt idx="0">
                  <c:v>-223.9965599999999</c:v>
                </c:pt>
                <c:pt idx="1">
                  <c:v>-1487.8874600000013</c:v>
                </c:pt>
                <c:pt idx="2">
                  <c:v>-1241.4505200000015</c:v>
                </c:pt>
                <c:pt idx="3">
                  <c:v>-645.86964000000103</c:v>
                </c:pt>
                <c:pt idx="4">
                  <c:v>460.2444399999971</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extLst xmlns:c15="http://schemas.microsoft.com/office/drawing/2012/chart"/>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2461057967369656E-3"/>
                  <c:y val="1.05820135210913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33-4EAA-A9E5-A54E6613D8D6}"/>
                </c:ext>
              </c:extLst>
            </c:dLbl>
            <c:dLbl>
              <c:idx val="3"/>
              <c:layout>
                <c:manualLayout>
                  <c:x val="9.1380036130737345E-17"/>
                  <c:y val="7.05467568072759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01-4529-BD45-572679534030}"/>
                </c:ext>
              </c:extLst>
            </c:dLbl>
            <c:dLbl>
              <c:idx val="4"/>
              <c:layout>
                <c:manualLayout>
                  <c:x val="0"/>
                  <c:y val="1.05822912642284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BC-47F3-A116-35A200FE1ED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Q4'24</c:v>
                </c:pt>
                <c:pt idx="1">
                  <c:v>Q1'25</c:v>
                </c:pt>
                <c:pt idx="2">
                  <c:v>Q2'25</c:v>
                </c:pt>
                <c:pt idx="3">
                  <c:v>Q3'25</c:v>
                </c:pt>
                <c:pt idx="4">
                  <c:v>Q4'25</c:v>
                </c:pt>
              </c:strCache>
              <c:extLst xmlns:c15="http://schemas.microsoft.com/office/drawing/2012/chart"/>
            </c:strRef>
          </c:cat>
          <c:val>
            <c:numRef>
              <c:f>'Chart Data'!$D$12:$D$16</c:f>
              <c:numCache>
                <c:formatCode>_("$"* #,##0_);_("$"* \(#,##0\);_("$"* "-"??_);_(@_)</c:formatCode>
                <c:ptCount val="5"/>
                <c:pt idx="0">
                  <c:v>-2091.5499600000016</c:v>
                </c:pt>
                <c:pt idx="1">
                  <c:v>-658.88800000000265</c:v>
                </c:pt>
                <c:pt idx="2">
                  <c:v>-3859.8850000000048</c:v>
                </c:pt>
                <c:pt idx="3">
                  <c:v>-12451.441000000003</c:v>
                </c:pt>
                <c:pt idx="4">
                  <c:v>1076.0479999999986</c:v>
                </c:pt>
              </c:numCache>
              <c:extLst xmlns:c15="http://schemas.microsoft.com/office/drawing/2012/chart"/>
            </c:numRef>
          </c:val>
          <c:extLst xmlns:c15="http://schemas.microsoft.com/office/drawing/2012/chart">
            <c:ext xmlns:c16="http://schemas.microsoft.com/office/drawing/2014/chart" uri="{C3380CC4-5D6E-409C-BE32-E72D297353CC}">
              <c16:uniqueId val="{00000000-78D5-4711-BDC3-511B73CC6F02}"/>
            </c:ext>
          </c:extLst>
        </c:ser>
        <c:dLbls>
          <c:dLblPos val="outEnd"/>
          <c:showLegendKey val="0"/>
          <c:showVal val="1"/>
          <c:showCatName val="0"/>
          <c:showSerName val="0"/>
          <c:showPercent val="0"/>
          <c:showBubbleSize val="0"/>
        </c:dLbls>
        <c:gapWidth val="100"/>
        <c:overlap val="-24"/>
        <c:axId val="472028024"/>
        <c:axId val="472026456"/>
        <c:extLst>
          <c:ext xmlns:c15="http://schemas.microsoft.com/office/drawing/2012/chart" uri="{02D57815-91ED-43cb-92C2-25804820EDAC}">
            <c15:filteredBarSeries>
              <c15:ser>
                <c:idx val="3"/>
                <c:order val="3"/>
                <c:tx>
                  <c:strRef>
                    <c:extLst>
                      <c:ext uri="{02D57815-91ED-43cb-92C2-25804820EDAC}">
                        <c15:formulaRef>
                          <c15:sqref>'Chart Data'!#REF!</c15:sqref>
                        </c15:formulaRef>
                      </c:ext>
                    </c:extLst>
                    <c:strCache>
                      <c:ptCount val="1"/>
                      <c:pt idx="0">
                        <c:v>#REF!</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Q4'24</c:v>
                      </c:pt>
                      <c:pt idx="1">
                        <c:v>Q1'25</c:v>
                      </c:pt>
                      <c:pt idx="2">
                        <c:v>Q2'25</c:v>
                      </c:pt>
                      <c:pt idx="3">
                        <c:v>Q3'25</c:v>
                      </c:pt>
                      <c:pt idx="4">
                        <c:v>Q4'25</c:v>
                      </c:pt>
                    </c:strCache>
                  </c:strRef>
                </c:cat>
                <c:val>
                  <c:numRef>
                    <c:extLst>
                      <c:ext uri="{02D57815-91ED-43cb-92C2-25804820EDAC}">
                        <c15:formulaRef>
                          <c15:sqref>'Chart Data'!#REF!</c15:sqref>
                        </c15:formulaRef>
                      </c:ext>
                    </c:extLst>
                    <c:numCache>
                      <c:formatCode>General</c:formatCode>
                      <c:ptCount val="1"/>
                      <c:pt idx="0">
                        <c:v>1</c:v>
                      </c:pt>
                    </c:numCache>
                  </c:numRef>
                </c:val>
                <c:extLst>
                  <c:ext xmlns:c16="http://schemas.microsoft.com/office/drawing/2014/chart" uri="{C3380CC4-5D6E-409C-BE32-E72D297353CC}">
                    <c16:uniqueId val="{00000001-78D5-4711-BDC3-511B73CC6F02}"/>
                  </c:ext>
                </c:extLst>
              </c15:ser>
            </c15:filteredBarSeries>
          </c:ext>
        </c:extLst>
      </c:barChart>
      <c:catAx>
        <c:axId val="47202802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456"/>
        <c:crosses val="autoZero"/>
        <c:auto val="1"/>
        <c:lblAlgn val="ctr"/>
        <c:lblOffset val="100"/>
        <c:noMultiLvlLbl val="1"/>
      </c:catAx>
      <c:valAx>
        <c:axId val="4720264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80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Data'!$D$26</c:f>
          <c:strCache>
            <c:ptCount val="1"/>
            <c:pt idx="0">
              <c:v>AVERAGE METERS/MONTH: 252</c:v>
            </c:pt>
          </c:strCache>
        </c:strRef>
      </c:tx>
      <c:layout>
        <c:manualLayout>
          <c:xMode val="edge"/>
          <c:yMode val="edge"/>
          <c:x val="0.20146346475373852"/>
          <c:y val="5.576926479695656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841796732703786"/>
          <c:y val="0.25630835471408769"/>
          <c:w val="0.40963544147728864"/>
          <c:h val="0.64667168008493325"/>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1C5-4896-B46D-022A51246BA8}"/>
              </c:ext>
            </c:extLst>
          </c:dPt>
          <c:dLbls>
            <c:dLbl>
              <c:idx val="0"/>
              <c:layout>
                <c:manualLayout>
                  <c:x val="0.40161534078702793"/>
                  <c:y val="-0.193563655666637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2"/>
              <c:layout>
                <c:manualLayout>
                  <c:x val="3.084223013048636E-2"/>
                  <c:y val="0"/>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1C5-4896-B46D-022A51246BA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Data'!$A$22:$A$25</c15:sqref>
                  </c15:fullRef>
                </c:ext>
              </c:extLst>
              <c:f>'Chart Data'!$A$22:$A$24</c:f>
              <c:strCache>
                <c:ptCount val="3"/>
                <c:pt idx="0">
                  <c:v>Residential</c:v>
                </c:pt>
                <c:pt idx="1">
                  <c:v>Commercial</c:v>
                </c:pt>
                <c:pt idx="2">
                  <c:v>Industrial</c:v>
                </c:pt>
              </c:strCache>
            </c:strRef>
          </c:cat>
          <c:val>
            <c:numRef>
              <c:extLst>
                <c:ext xmlns:c15="http://schemas.microsoft.com/office/drawing/2012/chart" uri="{02D57815-91ED-43cb-92C2-25804820EDAC}">
                  <c15:fullRef>
                    <c15:sqref>'Chart Data'!$B$22:$B$25</c15:sqref>
                  </c15:fullRef>
                </c:ext>
              </c:extLst>
              <c:f>'Chart Data'!$B$22:$B$24</c:f>
              <c:numCache>
                <c:formatCode>_(* #,##0_);_(* \(#,##0\);_(* "-"??_);_(@_)</c:formatCode>
                <c:ptCount val="3"/>
                <c:pt idx="0">
                  <c:v>227</c:v>
                </c:pt>
                <c:pt idx="1">
                  <c:v>24</c:v>
                </c:pt>
                <c:pt idx="2">
                  <c:v>1</c:v>
                </c:pt>
              </c:numCache>
            </c:numRef>
          </c:val>
          <c:extLst>
            <c:ext xmlns:c15="http://schemas.microsoft.com/office/drawing/2012/chart" uri="{02D57815-91ED-43cb-92C2-25804820EDAC}">
              <c15:categoryFilterExceptions>
                <c15:categoryFilterException>
                  <c15:sqref>'Chart Data'!$B$25</c15:sqref>
                  <c15:spPr xmlns:c15="http://schemas.microsoft.com/office/drawing/2012/chart">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15:spPr>
                  <c15:bubble3D val="0"/>
                  <c15:dLbl>
                    <c:idx val="2"/>
                    <c:layout>
                      <c:manualLayout>
                        <c:x val="3.3195020746887967E-2"/>
                        <c:y val="1.8726591760299626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7-BEB5-4A2D-817E-E8AB0C6AE643}"/>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5426980880059036"/>
          <c:y val="0.36052965289451178"/>
          <c:w val="0.18404573093843696"/>
          <c:h val="0.2846707363826712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266,051</c:v>
            </c:pt>
          </c:strCache>
        </c:strRef>
      </c:tx>
      <c:layout>
        <c:manualLayout>
          <c:xMode val="edge"/>
          <c:yMode val="edge"/>
          <c:x val="0.18006968427192219"/>
          <c:y val="5.293165444818353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0339600824750706"/>
          <c:y val="0.24132701013683383"/>
          <c:w val="0.44876261812302704"/>
          <c:h val="0.64667178428388206"/>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1E3-4C40-8679-BC36DA1BABD3}"/>
              </c:ext>
            </c:extLst>
          </c:dPt>
          <c:dLbls>
            <c:dLbl>
              <c:idx val="0"/>
              <c:layout>
                <c:manualLayout>
                  <c:x val="6.9380976500744429E-2"/>
                  <c:y val="-0.1375525265998623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5594541910331373E-2"/>
                  <c:y val="-7.4906344950796261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0.10916179337231968"/>
                  <c:y val="6.7415710455716607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1E3-4C40-8679-BC36DA1BABD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Data'!$A$31:$A$34</c15:sqref>
                  </c15:fullRef>
                </c:ext>
              </c:extLst>
              <c:f>'Chart Data'!$A$31:$A$33</c:f>
              <c:strCache>
                <c:ptCount val="3"/>
                <c:pt idx="0">
                  <c:v>Residential</c:v>
                </c:pt>
                <c:pt idx="1">
                  <c:v>Commercial</c:v>
                </c:pt>
                <c:pt idx="2">
                  <c:v>Industrial</c:v>
                </c:pt>
              </c:strCache>
            </c:strRef>
          </c:cat>
          <c:val>
            <c:numRef>
              <c:extLst>
                <c:ext xmlns:c15="http://schemas.microsoft.com/office/drawing/2012/chart" uri="{02D57815-91ED-43cb-92C2-25804820EDAC}">
                  <c15:fullRef>
                    <c15:sqref>'Chart Data'!$B$31:$B$34</c15:sqref>
                  </c15:fullRef>
                </c:ext>
              </c:extLst>
              <c:f>'Chart Data'!$B$31:$B$33</c:f>
              <c:numCache>
                <c:formatCode>_(* #,##0_);_(* \(#,##0\);_(* "-"??_);_(@_)</c:formatCode>
                <c:ptCount val="3"/>
                <c:pt idx="0">
                  <c:v>135581.33333333334</c:v>
                </c:pt>
                <c:pt idx="1">
                  <c:v>44469.666666666664</c:v>
                </c:pt>
                <c:pt idx="2">
                  <c:v>86000</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15:spPr>
                  <c15:bubble3D val="0"/>
                  <c15:dLbl>
                    <c:idx val="2"/>
                    <c:layout>
                      <c:manualLayout>
                        <c:x val="2.9093030037911926E-2"/>
                        <c:y val="3.7453172475397788E-3"/>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7-6CE4-4E06-BD2A-B6C5D38D2EF9}"/>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6458667812722225"/>
          <c:y val="0.35678452423117041"/>
          <c:w val="0.20162514773372628"/>
          <c:h val="0.2509627972034571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xdr:rowOff>
    </xdr:from>
    <xdr:to>
      <xdr:col>3</xdr:col>
      <xdr:colOff>0</xdr:colOff>
      <xdr:row>33</xdr:row>
      <xdr:rowOff>91442</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33</xdr:row>
      <xdr:rowOff>9526</xdr:rowOff>
    </xdr:from>
    <xdr:to>
      <xdr:col>3</xdr:col>
      <xdr:colOff>0</xdr:colOff>
      <xdr:row>51</xdr:row>
      <xdr:rowOff>9525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51</xdr:row>
      <xdr:rowOff>9525</xdr:rowOff>
    </xdr:from>
    <xdr:to>
      <xdr:col>1</xdr:col>
      <xdr:colOff>1952625</xdr:colOff>
      <xdr:row>67</xdr:row>
      <xdr:rowOff>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1914525</xdr:colOff>
      <xdr:row>51</xdr:row>
      <xdr:rowOff>9525</xdr:rowOff>
    </xdr:from>
    <xdr:to>
      <xdr:col>3</xdr:col>
      <xdr:colOff>0</xdr:colOff>
      <xdr:row>67</xdr:row>
      <xdr:rowOff>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florida/" TargetMode="External"/><Relationship Id="rId1" Type="http://schemas.openxmlformats.org/officeDocument/2006/relationships/hyperlink" Target="https://www.nationalgridus.com/MA-Home/Energy-Choice/GreenUp-Energy-Progra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4"/>
  <sheetViews>
    <sheetView tabSelected="1" workbookViewId="0">
      <selection sqref="A1:C1"/>
    </sheetView>
  </sheetViews>
  <sheetFormatPr defaultColWidth="9.109375" defaultRowHeight="15.6" x14ac:dyDescent="0.3"/>
  <cols>
    <col min="1" max="3" width="51" style="2" customWidth="1"/>
    <col min="4" max="4" width="9.109375" style="2"/>
    <col min="5" max="5" width="52.33203125" style="2" customWidth="1"/>
    <col min="6" max="16384" width="9.109375" style="2"/>
  </cols>
  <sheetData>
    <row r="1" spans="1:5" ht="18" customHeight="1" x14ac:dyDescent="0.3">
      <c r="A1" s="142" t="s">
        <v>60</v>
      </c>
      <c r="B1" s="142"/>
      <c r="C1" s="142"/>
    </row>
    <row r="2" spans="1:5" ht="18" customHeight="1" x14ac:dyDescent="0.3">
      <c r="A2" s="142" t="s">
        <v>79</v>
      </c>
      <c r="B2" s="142"/>
      <c r="C2" s="142"/>
    </row>
    <row r="3" spans="1:5" ht="17.25" customHeight="1" x14ac:dyDescent="0.3">
      <c r="A3" s="146" t="s">
        <v>80</v>
      </c>
      <c r="B3" s="146"/>
      <c r="C3" s="146"/>
    </row>
    <row r="4" spans="1:5" ht="73.5" customHeight="1" x14ac:dyDescent="0.3">
      <c r="A4" s="143" t="s">
        <v>85</v>
      </c>
      <c r="B4" s="143"/>
      <c r="C4" s="143"/>
    </row>
    <row r="5" spans="1:5" ht="18" customHeight="1" x14ac:dyDescent="0.3">
      <c r="A5" s="150" t="s">
        <v>59</v>
      </c>
      <c r="B5" s="150"/>
      <c r="C5" s="150"/>
    </row>
    <row r="6" spans="1:5" ht="21.75" customHeight="1" x14ac:dyDescent="0.3">
      <c r="A6" s="147" t="s">
        <v>4</v>
      </c>
      <c r="B6" s="148"/>
      <c r="C6" s="149"/>
    </row>
    <row r="7" spans="1:5" s="13" customFormat="1" x14ac:dyDescent="0.3">
      <c r="A7" s="67" t="s">
        <v>11</v>
      </c>
      <c r="B7" s="68" t="s">
        <v>61</v>
      </c>
      <c r="C7" s="69" t="s">
        <v>81</v>
      </c>
    </row>
    <row r="8" spans="1:5" x14ac:dyDescent="0.3">
      <c r="A8" s="63" t="s">
        <v>0</v>
      </c>
      <c r="B8" s="137" t="s">
        <v>18</v>
      </c>
      <c r="C8" s="65" t="s">
        <v>75</v>
      </c>
    </row>
    <row r="9" spans="1:5" x14ac:dyDescent="0.3">
      <c r="A9" s="145" t="s">
        <v>64</v>
      </c>
      <c r="B9" s="138" t="s">
        <v>62</v>
      </c>
      <c r="C9" s="66" t="s">
        <v>76</v>
      </c>
      <c r="E9" s="13"/>
    </row>
    <row r="10" spans="1:5" x14ac:dyDescent="0.3">
      <c r="A10" s="145"/>
      <c r="B10" s="138" t="s">
        <v>49</v>
      </c>
      <c r="C10" s="66" t="s">
        <v>49</v>
      </c>
      <c r="D10" s="22"/>
      <c r="E10" s="13"/>
    </row>
    <row r="11" spans="1:5" x14ac:dyDescent="0.3">
      <c r="A11" s="151" t="s">
        <v>78</v>
      </c>
      <c r="B11" s="139" t="s">
        <v>66</v>
      </c>
      <c r="C11" s="70" t="s">
        <v>77</v>
      </c>
      <c r="E11" s="13"/>
    </row>
    <row r="12" spans="1:5" x14ac:dyDescent="0.3">
      <c r="A12" s="152"/>
      <c r="B12" s="140" t="s">
        <v>65</v>
      </c>
      <c r="C12" s="71" t="s">
        <v>65</v>
      </c>
      <c r="D12" s="22"/>
      <c r="E12" s="13"/>
    </row>
    <row r="13" spans="1:5" x14ac:dyDescent="0.3">
      <c r="A13" s="1"/>
      <c r="B13" s="1"/>
      <c r="C13" s="1"/>
    </row>
    <row r="14" spans="1:5" ht="17.399999999999999" x14ac:dyDescent="0.3">
      <c r="A14" s="12" t="s">
        <v>16</v>
      </c>
      <c r="B14" s="1"/>
      <c r="C14" s="141" t="s">
        <v>17</v>
      </c>
    </row>
    <row r="15" spans="1:5" ht="73.5" customHeight="1" x14ac:dyDescent="0.3">
      <c r="A15" s="143" t="s">
        <v>57</v>
      </c>
      <c r="B15" s="143"/>
      <c r="C15" s="143"/>
      <c r="E15" s="14"/>
    </row>
    <row r="16" spans="1:5" ht="31.5" customHeight="1" x14ac:dyDescent="0.3"/>
    <row r="17" ht="24.75" customHeight="1" x14ac:dyDescent="0.3"/>
    <row r="56" spans="5:5" x14ac:dyDescent="0.3">
      <c r="E56" s="2" t="s">
        <v>7</v>
      </c>
    </row>
    <row r="67" spans="1:3" ht="31.5" customHeight="1" x14ac:dyDescent="0.3">
      <c r="A67" s="144"/>
      <c r="B67" s="144"/>
      <c r="C67" s="144"/>
    </row>
    <row r="70" spans="1:3" x14ac:dyDescent="0.3">
      <c r="A70" s="1"/>
      <c r="B70" s="1"/>
      <c r="C70" s="1"/>
    </row>
    <row r="71" spans="1:3" x14ac:dyDescent="0.3">
      <c r="A71" s="1"/>
      <c r="B71" s="1"/>
      <c r="C71" s="1"/>
    </row>
    <row r="74" spans="1:3" x14ac:dyDescent="0.3">
      <c r="A74" s="2" t="s">
        <v>7</v>
      </c>
    </row>
  </sheetData>
  <mergeCells count="10">
    <mergeCell ref="A1:C1"/>
    <mergeCell ref="A4:C4"/>
    <mergeCell ref="A2:C2"/>
    <mergeCell ref="A67:C67"/>
    <mergeCell ref="A15:C15"/>
    <mergeCell ref="A9:A10"/>
    <mergeCell ref="A3:C3"/>
    <mergeCell ref="A6:C6"/>
    <mergeCell ref="A5:C5"/>
    <mergeCell ref="A11:A12"/>
  </mergeCells>
  <hyperlinks>
    <hyperlink ref="C14" r:id="rId1" xr:uid="{00000000-0004-0000-0000-000000000000}"/>
    <hyperlink ref="A5:C5" r:id="rId2" display="Click here for more information about the Program" xr:uid="{8506A1E2-A655-4AA5-8666-EE6761A81004}"/>
  </hyperlinks>
  <printOptions horizontalCentered="1"/>
  <pageMargins left="0.25" right="0.25" top="0.25" bottom="0" header="0.05" footer="0.05"/>
  <pageSetup scale="61"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A1120-89C6-4CCC-B7B7-47FD93413957}">
  <dimension ref="A1:AA164"/>
  <sheetViews>
    <sheetView zoomScale="80" zoomScaleNormal="80" workbookViewId="0">
      <selection sqref="A1:L1"/>
    </sheetView>
  </sheetViews>
  <sheetFormatPr defaultRowHeight="14.4" x14ac:dyDescent="0.3"/>
  <cols>
    <col min="1" max="1" width="17.88671875" customWidth="1"/>
    <col min="2" max="2" width="12" customWidth="1"/>
    <col min="3" max="3" width="12" bestFit="1" customWidth="1"/>
    <col min="4" max="5" width="12.44140625" bestFit="1" customWidth="1"/>
    <col min="6" max="6" width="10.33203125" bestFit="1" customWidth="1"/>
    <col min="7" max="7" width="10.88671875" bestFit="1" customWidth="1"/>
    <col min="8" max="8" width="13.109375" bestFit="1" customWidth="1"/>
    <col min="9" max="9" width="12.44140625" bestFit="1" customWidth="1"/>
    <col min="10" max="10" width="20.5546875" bestFit="1" customWidth="1"/>
    <col min="11" max="11" width="17.5546875" customWidth="1"/>
    <col min="12" max="12" width="21.33203125" customWidth="1"/>
    <col min="13" max="13" width="2.88671875" customWidth="1"/>
    <col min="14" max="14" width="11.33203125" customWidth="1"/>
    <col min="15" max="15" width="13.109375" customWidth="1"/>
    <col min="16" max="16" width="10" bestFit="1" customWidth="1"/>
    <col min="17" max="17" width="9.33203125" bestFit="1" customWidth="1"/>
    <col min="18" max="18" width="13.5546875" customWidth="1"/>
    <col min="19" max="19" width="10" bestFit="1" customWidth="1"/>
    <col min="20" max="20" width="8.6640625" bestFit="1" customWidth="1"/>
    <col min="21" max="21" width="13.88671875" customWidth="1"/>
    <col min="22" max="22" width="10" bestFit="1" customWidth="1"/>
    <col min="23" max="23" width="9.33203125" bestFit="1" customWidth="1"/>
    <col min="24" max="24" width="10.44140625" customWidth="1"/>
    <col min="25" max="25" width="14.33203125" customWidth="1"/>
  </cols>
  <sheetData>
    <row r="1" spans="1:25" ht="24" customHeight="1" x14ac:dyDescent="0.45">
      <c r="A1" s="160" t="str">
        <f>'Florida Aggregation Report'!A1:C1</f>
        <v>TOWN OF FLORIDA COMMUNITY CHOICE POWER SUPPLY PROGRAM</v>
      </c>
      <c r="B1" s="160"/>
      <c r="C1" s="160"/>
      <c r="D1" s="160"/>
      <c r="E1" s="160"/>
      <c r="F1" s="160"/>
      <c r="G1" s="160"/>
      <c r="H1" s="160"/>
      <c r="I1" s="160"/>
      <c r="J1" s="160"/>
      <c r="K1" s="160"/>
      <c r="L1" s="160"/>
      <c r="M1" s="23"/>
      <c r="N1" s="160" t="str">
        <f>+A1</f>
        <v>TOWN OF FLORIDA COMMUNITY CHOICE POWER SUPPLY PROGRAM</v>
      </c>
      <c r="O1" s="160"/>
      <c r="P1" s="160"/>
      <c r="Q1" s="160"/>
      <c r="R1" s="160"/>
      <c r="S1" s="160"/>
      <c r="T1" s="160"/>
      <c r="U1" s="160"/>
      <c r="V1" s="160"/>
      <c r="W1" s="160"/>
      <c r="X1" s="160"/>
      <c r="Y1" s="160"/>
    </row>
    <row r="2" spans="1:25" ht="24" customHeight="1" x14ac:dyDescent="0.45">
      <c r="A2" s="160" t="s">
        <v>52</v>
      </c>
      <c r="B2" s="160"/>
      <c r="C2" s="160"/>
      <c r="D2" s="160"/>
      <c r="E2" s="160"/>
      <c r="F2" s="160"/>
      <c r="G2" s="160"/>
      <c r="H2" s="160"/>
      <c r="I2" s="160"/>
      <c r="J2" s="160"/>
      <c r="K2" s="160"/>
      <c r="L2" s="160"/>
      <c r="M2" s="23"/>
      <c r="N2" s="160" t="str">
        <f>+A2</f>
        <v>PRODUCT DETAIL REPORT</v>
      </c>
      <c r="O2" s="160"/>
      <c r="P2" s="160"/>
      <c r="Q2" s="160"/>
      <c r="R2" s="160"/>
      <c r="S2" s="160"/>
      <c r="T2" s="160"/>
      <c r="U2" s="160"/>
      <c r="V2" s="160"/>
      <c r="W2" s="160"/>
      <c r="X2" s="160"/>
      <c r="Y2" s="160"/>
    </row>
    <row r="4" spans="1:25" ht="23.4" x14ac:dyDescent="0.45">
      <c r="A4" s="161" t="s">
        <v>67</v>
      </c>
      <c r="B4" s="162"/>
      <c r="C4" s="162"/>
      <c r="D4" s="162"/>
      <c r="E4" s="162"/>
      <c r="F4" s="162"/>
      <c r="G4" s="162"/>
      <c r="H4" s="162"/>
      <c r="I4" s="162"/>
      <c r="J4" s="162"/>
      <c r="K4" s="162"/>
      <c r="L4" s="163"/>
      <c r="M4" s="23"/>
      <c r="N4" s="164" t="str">
        <f>+A4</f>
        <v>Standard</v>
      </c>
      <c r="O4" s="165"/>
      <c r="P4" s="165"/>
      <c r="Q4" s="165"/>
      <c r="R4" s="165"/>
      <c r="S4" s="165"/>
      <c r="T4" s="165"/>
      <c r="U4" s="165"/>
      <c r="V4" s="165"/>
      <c r="W4" s="165"/>
      <c r="X4" s="165"/>
      <c r="Y4" s="166"/>
    </row>
    <row r="5" spans="1:25" ht="15" customHeight="1" x14ac:dyDescent="0.3">
      <c r="A5" s="74"/>
      <c r="B5" s="24"/>
      <c r="C5" s="24"/>
      <c r="D5" s="24"/>
      <c r="E5" s="24"/>
      <c r="F5" s="24"/>
      <c r="G5" s="24"/>
      <c r="H5" s="24"/>
      <c r="I5" s="24"/>
      <c r="J5" s="24"/>
      <c r="K5" s="24"/>
      <c r="L5" s="75"/>
      <c r="N5" s="25"/>
      <c r="O5" s="155" t="s">
        <v>19</v>
      </c>
      <c r="P5" s="155"/>
      <c r="Q5" s="156"/>
      <c r="R5" s="157" t="s">
        <v>20</v>
      </c>
      <c r="S5" s="155"/>
      <c r="T5" s="156"/>
      <c r="U5" s="157" t="s">
        <v>21</v>
      </c>
      <c r="V5" s="155"/>
      <c r="W5" s="156"/>
      <c r="X5" s="26" t="s">
        <v>22</v>
      </c>
      <c r="Y5" s="158" t="s">
        <v>23</v>
      </c>
    </row>
    <row r="6" spans="1:25" s="34" customFormat="1" ht="28.8" x14ac:dyDescent="0.3">
      <c r="A6" s="76" t="s">
        <v>24</v>
      </c>
      <c r="B6" s="27" t="s">
        <v>25</v>
      </c>
      <c r="C6" s="27" t="s">
        <v>26</v>
      </c>
      <c r="D6" s="27" t="s">
        <v>27</v>
      </c>
      <c r="E6" s="27" t="s">
        <v>28</v>
      </c>
      <c r="F6" s="27" t="s">
        <v>29</v>
      </c>
      <c r="G6" s="27" t="s">
        <v>30</v>
      </c>
      <c r="H6" s="27" t="s">
        <v>31</v>
      </c>
      <c r="I6" s="27" t="s">
        <v>32</v>
      </c>
      <c r="J6" s="27" t="s">
        <v>0</v>
      </c>
      <c r="K6" s="27" t="s">
        <v>33</v>
      </c>
      <c r="L6" s="77" t="s">
        <v>34</v>
      </c>
      <c r="M6" s="28"/>
      <c r="N6" s="29" t="s">
        <v>24</v>
      </c>
      <c r="O6" s="30" t="s">
        <v>35</v>
      </c>
      <c r="P6" s="31" t="s">
        <v>36</v>
      </c>
      <c r="Q6" s="32" t="s">
        <v>37</v>
      </c>
      <c r="R6" s="33" t="s">
        <v>35</v>
      </c>
      <c r="S6" s="31" t="s">
        <v>36</v>
      </c>
      <c r="T6" s="32" t="s">
        <v>37</v>
      </c>
      <c r="U6" s="33" t="s">
        <v>38</v>
      </c>
      <c r="V6" s="31" t="s">
        <v>36</v>
      </c>
      <c r="W6" s="32" t="s">
        <v>37</v>
      </c>
      <c r="X6" s="32" t="s">
        <v>37</v>
      </c>
      <c r="Y6" s="159"/>
    </row>
    <row r="7" spans="1:25" s="34" customFormat="1" x14ac:dyDescent="0.3">
      <c r="A7" s="78">
        <v>45992</v>
      </c>
      <c r="B7" s="35">
        <v>226</v>
      </c>
      <c r="C7" s="35">
        <v>164721</v>
      </c>
      <c r="D7" s="35">
        <v>24</v>
      </c>
      <c r="E7" s="35">
        <v>57751</v>
      </c>
      <c r="F7" s="35">
        <v>1</v>
      </c>
      <c r="G7" s="35">
        <v>48000</v>
      </c>
      <c r="H7" s="35">
        <f t="shared" ref="H7:H18" si="0">F7+D7+B7</f>
        <v>251</v>
      </c>
      <c r="I7" s="35">
        <f t="shared" ref="I7:I18" si="1">G7+E7+C7</f>
        <v>270472</v>
      </c>
      <c r="J7" s="36" t="s">
        <v>82</v>
      </c>
      <c r="K7" s="37" t="s">
        <v>83</v>
      </c>
      <c r="L7" s="79" t="s">
        <v>49</v>
      </c>
      <c r="M7" s="28"/>
      <c r="N7" s="38">
        <f t="shared" ref="N7:N17" si="2">A7</f>
        <v>45992</v>
      </c>
      <c r="O7" s="39">
        <v>0.15484000000000001</v>
      </c>
      <c r="P7" s="40">
        <v>0.13750000000000001</v>
      </c>
      <c r="Q7" s="41">
        <f t="shared" ref="Q7:Q18" si="3">(O7-P7)*C7</f>
        <v>2856.2621399999989</v>
      </c>
      <c r="R7" s="42">
        <v>0.14410999999999999</v>
      </c>
      <c r="S7" s="40">
        <v>0.13750000000000001</v>
      </c>
      <c r="T7" s="41">
        <f t="shared" ref="T7:T18" si="4">(R7-S7)*E7</f>
        <v>381.73410999999868</v>
      </c>
      <c r="U7" s="42">
        <v>0.17130000000000001</v>
      </c>
      <c r="V7" s="37">
        <v>0.13750000000000001</v>
      </c>
      <c r="W7" s="41">
        <f t="shared" ref="W7:W18" si="5">(U7-V7)*G7</f>
        <v>1622.3999999999999</v>
      </c>
      <c r="X7" s="43">
        <f t="shared" ref="X7:X18" si="6">W7+T7+Q7</f>
        <v>4860.396249999998</v>
      </c>
      <c r="Y7" s="43">
        <f t="shared" ref="Y7:Y18" si="7">IFERROR(C7/B7,0)</f>
        <v>728.85398230088492</v>
      </c>
    </row>
    <row r="8" spans="1:25" s="34" customFormat="1" x14ac:dyDescent="0.3">
      <c r="A8" s="78">
        <v>45962</v>
      </c>
      <c r="B8" s="35">
        <v>226</v>
      </c>
      <c r="C8" s="35">
        <v>131485</v>
      </c>
      <c r="D8" s="35">
        <v>24</v>
      </c>
      <c r="E8" s="35">
        <v>43253</v>
      </c>
      <c r="F8" s="35">
        <v>1</v>
      </c>
      <c r="G8" s="35">
        <v>110800</v>
      </c>
      <c r="H8" s="35">
        <f t="shared" si="0"/>
        <v>251</v>
      </c>
      <c r="I8" s="35">
        <f t="shared" si="1"/>
        <v>285538</v>
      </c>
      <c r="J8" s="36" t="s">
        <v>82</v>
      </c>
      <c r="K8" s="37" t="s">
        <v>83</v>
      </c>
      <c r="L8" s="79" t="s">
        <v>49</v>
      </c>
      <c r="M8" s="28"/>
      <c r="N8" s="38">
        <f t="shared" ref="N8:N30" si="8">A8</f>
        <v>45962</v>
      </c>
      <c r="O8" s="39">
        <v>0.15484000000000001</v>
      </c>
      <c r="P8" s="40">
        <v>0.13750000000000001</v>
      </c>
      <c r="Q8" s="41">
        <f t="shared" si="3"/>
        <v>2279.9498999999992</v>
      </c>
      <c r="R8" s="42">
        <v>0.14410999999999999</v>
      </c>
      <c r="S8" s="40">
        <v>0.13750000000000001</v>
      </c>
      <c r="T8" s="41">
        <f t="shared" si="4"/>
        <v>285.90232999999898</v>
      </c>
      <c r="U8" s="42">
        <v>0.17130000000000001</v>
      </c>
      <c r="V8" s="37">
        <v>0.13750000000000001</v>
      </c>
      <c r="W8" s="41">
        <f t="shared" si="5"/>
        <v>3745.0399999999995</v>
      </c>
      <c r="X8" s="43">
        <f t="shared" si="6"/>
        <v>6310.8922299999977</v>
      </c>
      <c r="Y8" s="43">
        <f t="shared" si="7"/>
        <v>581.79203539823004</v>
      </c>
    </row>
    <row r="9" spans="1:25" s="34" customFormat="1" x14ac:dyDescent="0.3">
      <c r="A9" s="78">
        <v>45931</v>
      </c>
      <c r="B9" s="35">
        <v>229</v>
      </c>
      <c r="C9" s="35">
        <v>110538</v>
      </c>
      <c r="D9" s="35">
        <v>24</v>
      </c>
      <c r="E9" s="35">
        <v>32405</v>
      </c>
      <c r="F9" s="35">
        <v>1</v>
      </c>
      <c r="G9" s="35">
        <v>99200</v>
      </c>
      <c r="H9" s="35">
        <f t="shared" si="0"/>
        <v>254</v>
      </c>
      <c r="I9" s="35">
        <f t="shared" si="1"/>
        <v>242143</v>
      </c>
      <c r="J9" s="36" t="s">
        <v>39</v>
      </c>
      <c r="K9" s="37" t="s">
        <v>63</v>
      </c>
      <c r="L9" s="79" t="s">
        <v>49</v>
      </c>
      <c r="M9" s="28"/>
      <c r="N9" s="38">
        <f t="shared" si="2"/>
        <v>45931</v>
      </c>
      <c r="O9" s="39">
        <v>0.15484000000000001</v>
      </c>
      <c r="P9" s="40">
        <v>0.15051</v>
      </c>
      <c r="Q9" s="41">
        <f t="shared" si="3"/>
        <v>478.62954000000008</v>
      </c>
      <c r="R9" s="42">
        <v>0.14410999999999999</v>
      </c>
      <c r="S9" s="40">
        <v>0.15051</v>
      </c>
      <c r="T9" s="41">
        <f t="shared" si="4"/>
        <v>-207.39200000000054</v>
      </c>
      <c r="U9" s="42">
        <v>0.10725</v>
      </c>
      <c r="V9" s="37">
        <v>0.15051</v>
      </c>
      <c r="W9" s="41">
        <f t="shared" si="5"/>
        <v>-4291.3920000000007</v>
      </c>
      <c r="X9" s="43">
        <f t="shared" si="6"/>
        <v>-4020.1544600000016</v>
      </c>
      <c r="Y9" s="43">
        <f t="shared" si="7"/>
        <v>482.69868995633186</v>
      </c>
    </row>
    <row r="10" spans="1:25" s="34" customFormat="1" x14ac:dyDescent="0.3">
      <c r="A10" s="78">
        <v>45901</v>
      </c>
      <c r="B10" s="35">
        <v>233</v>
      </c>
      <c r="C10" s="35">
        <v>79835</v>
      </c>
      <c r="D10" s="35">
        <v>24</v>
      </c>
      <c r="E10" s="35">
        <v>21495</v>
      </c>
      <c r="F10" s="35">
        <v>1</v>
      </c>
      <c r="G10" s="35">
        <v>118600</v>
      </c>
      <c r="H10" s="35">
        <f t="shared" si="0"/>
        <v>258</v>
      </c>
      <c r="I10" s="35">
        <f t="shared" si="1"/>
        <v>219930</v>
      </c>
      <c r="J10" s="36" t="s">
        <v>39</v>
      </c>
      <c r="K10" s="37" t="s">
        <v>63</v>
      </c>
      <c r="L10" s="79" t="s">
        <v>49</v>
      </c>
      <c r="M10" s="28"/>
      <c r="N10" s="38">
        <f t="shared" si="8"/>
        <v>45901</v>
      </c>
      <c r="O10" s="39">
        <v>0.15484000000000001</v>
      </c>
      <c r="P10" s="40">
        <v>0.15051</v>
      </c>
      <c r="Q10" s="41">
        <f t="shared" si="3"/>
        <v>345.68555000000003</v>
      </c>
      <c r="R10" s="42">
        <v>0.14410999999999999</v>
      </c>
      <c r="S10" s="40">
        <v>0.15051</v>
      </c>
      <c r="T10" s="41">
        <f t="shared" si="4"/>
        <v>-137.56800000000035</v>
      </c>
      <c r="U10" s="42">
        <v>0.10725</v>
      </c>
      <c r="V10" s="37">
        <v>0.15051</v>
      </c>
      <c r="W10" s="41">
        <f t="shared" si="5"/>
        <v>-5130.6360000000004</v>
      </c>
      <c r="X10" s="43">
        <f t="shared" si="6"/>
        <v>-4922.5184500000005</v>
      </c>
      <c r="Y10" s="43">
        <f t="shared" si="7"/>
        <v>342.63948497854079</v>
      </c>
    </row>
    <row r="11" spans="1:25" s="34" customFormat="1" x14ac:dyDescent="0.3">
      <c r="A11" s="78">
        <v>45870</v>
      </c>
      <c r="B11" s="35">
        <v>233</v>
      </c>
      <c r="C11" s="35">
        <v>89619</v>
      </c>
      <c r="D11" s="35">
        <v>24</v>
      </c>
      <c r="E11" s="35">
        <v>21126</v>
      </c>
      <c r="F11" s="35">
        <v>1</v>
      </c>
      <c r="G11" s="35">
        <v>130300</v>
      </c>
      <c r="H11" s="35">
        <f t="shared" si="0"/>
        <v>258</v>
      </c>
      <c r="I11" s="35">
        <f t="shared" si="1"/>
        <v>241045</v>
      </c>
      <c r="J11" s="36" t="s">
        <v>39</v>
      </c>
      <c r="K11" s="37" t="s">
        <v>63</v>
      </c>
      <c r="L11" s="79" t="s">
        <v>49</v>
      </c>
      <c r="M11" s="28"/>
      <c r="N11" s="38">
        <f t="shared" si="2"/>
        <v>45870</v>
      </c>
      <c r="O11" s="39">
        <v>0.15484000000000001</v>
      </c>
      <c r="P11" s="40">
        <v>0.15051</v>
      </c>
      <c r="Q11" s="41">
        <f t="shared" si="3"/>
        <v>388.05027000000007</v>
      </c>
      <c r="R11" s="42">
        <v>0.14410999999999999</v>
      </c>
      <c r="S11" s="40">
        <v>0.15051</v>
      </c>
      <c r="T11" s="41">
        <f t="shared" si="4"/>
        <v>-135.20640000000034</v>
      </c>
      <c r="U11" s="42">
        <v>0.10725</v>
      </c>
      <c r="V11" s="37">
        <v>0.15051</v>
      </c>
      <c r="W11" s="41">
        <f t="shared" si="5"/>
        <v>-5636.7780000000012</v>
      </c>
      <c r="X11" s="43">
        <f t="shared" si="6"/>
        <v>-5383.9341300000015</v>
      </c>
      <c r="Y11" s="43">
        <f t="shared" si="7"/>
        <v>384.63090128755363</v>
      </c>
    </row>
    <row r="12" spans="1:25" s="34" customFormat="1" x14ac:dyDescent="0.3">
      <c r="A12" s="78">
        <v>45839</v>
      </c>
      <c r="B12" s="35">
        <v>234</v>
      </c>
      <c r="C12" s="35">
        <v>120221</v>
      </c>
      <c r="D12" s="35">
        <v>24</v>
      </c>
      <c r="E12" s="35">
        <v>22722</v>
      </c>
      <c r="F12" s="35">
        <v>1</v>
      </c>
      <c r="G12" s="35">
        <v>115900</v>
      </c>
      <c r="H12" s="35">
        <f t="shared" si="0"/>
        <v>259</v>
      </c>
      <c r="I12" s="35">
        <f t="shared" si="1"/>
        <v>258843</v>
      </c>
      <c r="J12" s="36" t="s">
        <v>39</v>
      </c>
      <c r="K12" s="37" t="s">
        <v>63</v>
      </c>
      <c r="L12" s="79" t="s">
        <v>49</v>
      </c>
      <c r="M12" s="28"/>
      <c r="N12" s="38">
        <f t="shared" si="8"/>
        <v>45839</v>
      </c>
      <c r="O12" s="39">
        <v>0.14671999999999999</v>
      </c>
      <c r="P12" s="40">
        <v>0.15051</v>
      </c>
      <c r="Q12" s="41">
        <f t="shared" si="3"/>
        <v>-455.63759000000186</v>
      </c>
      <c r="R12" s="42">
        <v>0.13408999999999999</v>
      </c>
      <c r="S12" s="40">
        <v>0.15051</v>
      </c>
      <c r="T12" s="41">
        <f t="shared" si="4"/>
        <v>-373.09524000000039</v>
      </c>
      <c r="U12" s="42">
        <v>0.13597999999999999</v>
      </c>
      <c r="V12" s="37">
        <v>0.15051</v>
      </c>
      <c r="W12" s="41">
        <f t="shared" si="5"/>
        <v>-1684.0270000000019</v>
      </c>
      <c r="X12" s="43">
        <f t="shared" si="6"/>
        <v>-2512.7598300000045</v>
      </c>
      <c r="Y12" s="43">
        <f t="shared" si="7"/>
        <v>513.76495726495727</v>
      </c>
    </row>
    <row r="13" spans="1:25" s="34" customFormat="1" x14ac:dyDescent="0.3">
      <c r="A13" s="78">
        <v>45809</v>
      </c>
      <c r="B13" s="35">
        <v>235</v>
      </c>
      <c r="C13" s="35">
        <v>100116</v>
      </c>
      <c r="D13" s="35">
        <v>24</v>
      </c>
      <c r="E13" s="35">
        <v>21112</v>
      </c>
      <c r="F13" s="35">
        <v>1</v>
      </c>
      <c r="G13" s="35">
        <v>100400</v>
      </c>
      <c r="H13" s="35">
        <f t="shared" si="0"/>
        <v>260</v>
      </c>
      <c r="I13" s="35">
        <f t="shared" si="1"/>
        <v>221628</v>
      </c>
      <c r="J13" s="36" t="s">
        <v>39</v>
      </c>
      <c r="K13" s="37" t="s">
        <v>63</v>
      </c>
      <c r="L13" s="79" t="s">
        <v>49</v>
      </c>
      <c r="M13" s="28"/>
      <c r="N13" s="38">
        <f t="shared" si="2"/>
        <v>45809</v>
      </c>
      <c r="O13" s="39">
        <v>0.14671999999999999</v>
      </c>
      <c r="P13" s="40">
        <v>0.15051</v>
      </c>
      <c r="Q13" s="41">
        <f t="shared" si="3"/>
        <v>-379.43964000000153</v>
      </c>
      <c r="R13" s="42">
        <v>0.13408999999999999</v>
      </c>
      <c r="S13" s="40">
        <v>0.15051</v>
      </c>
      <c r="T13" s="41">
        <f t="shared" si="4"/>
        <v>-346.6590400000004</v>
      </c>
      <c r="U13" s="42">
        <v>0.13597999999999999</v>
      </c>
      <c r="V13" s="37">
        <v>0.15051</v>
      </c>
      <c r="W13" s="41">
        <f t="shared" si="5"/>
        <v>-1458.8120000000015</v>
      </c>
      <c r="X13" s="43">
        <f t="shared" si="6"/>
        <v>-2184.9106800000036</v>
      </c>
      <c r="Y13" s="43">
        <f t="shared" si="7"/>
        <v>426.02553191489363</v>
      </c>
    </row>
    <row r="14" spans="1:25" s="34" customFormat="1" x14ac:dyDescent="0.3">
      <c r="A14" s="78">
        <v>45778</v>
      </c>
      <c r="B14" s="35">
        <v>236</v>
      </c>
      <c r="C14" s="35">
        <v>101059</v>
      </c>
      <c r="D14" s="35">
        <v>25</v>
      </c>
      <c r="E14" s="35">
        <v>25789</v>
      </c>
      <c r="F14" s="35">
        <v>1</v>
      </c>
      <c r="G14" s="35">
        <v>131300</v>
      </c>
      <c r="H14" s="35">
        <f t="shared" si="0"/>
        <v>262</v>
      </c>
      <c r="I14" s="35">
        <f t="shared" si="1"/>
        <v>258148</v>
      </c>
      <c r="J14" s="36" t="s">
        <v>39</v>
      </c>
      <c r="K14" s="37" t="s">
        <v>63</v>
      </c>
      <c r="L14" s="79" t="s">
        <v>49</v>
      </c>
      <c r="M14" s="28"/>
      <c r="N14" s="38">
        <f t="shared" si="8"/>
        <v>45778</v>
      </c>
      <c r="O14" s="39">
        <v>0.14671999999999999</v>
      </c>
      <c r="P14" s="40">
        <v>0.15051</v>
      </c>
      <c r="Q14" s="41">
        <f t="shared" si="3"/>
        <v>-383.01361000000156</v>
      </c>
      <c r="R14" s="42">
        <v>0.13408999999999999</v>
      </c>
      <c r="S14" s="40">
        <v>0.15051</v>
      </c>
      <c r="T14" s="41">
        <f t="shared" si="4"/>
        <v>-423.45538000000045</v>
      </c>
      <c r="U14" s="42">
        <v>0.13597999999999999</v>
      </c>
      <c r="V14" s="37">
        <v>0.15051</v>
      </c>
      <c r="W14" s="41">
        <f t="shared" si="5"/>
        <v>-1907.789000000002</v>
      </c>
      <c r="X14" s="43">
        <f t="shared" si="6"/>
        <v>-2714.2579900000037</v>
      </c>
      <c r="Y14" s="43">
        <f t="shared" si="7"/>
        <v>428.21610169491527</v>
      </c>
    </row>
    <row r="15" spans="1:25" s="34" customFormat="1" x14ac:dyDescent="0.3">
      <c r="A15" s="78">
        <v>45748</v>
      </c>
      <c r="B15" s="35">
        <v>236</v>
      </c>
      <c r="C15" s="35">
        <v>93501</v>
      </c>
      <c r="D15" s="35">
        <v>25</v>
      </c>
      <c r="E15" s="35">
        <v>28705</v>
      </c>
      <c r="F15" s="35">
        <v>1</v>
      </c>
      <c r="G15" s="35">
        <v>81400</v>
      </c>
      <c r="H15" s="35">
        <f t="shared" si="0"/>
        <v>262</v>
      </c>
      <c r="I15" s="35">
        <f t="shared" si="1"/>
        <v>203606</v>
      </c>
      <c r="J15" s="36" t="s">
        <v>39</v>
      </c>
      <c r="K15" s="37" t="s">
        <v>63</v>
      </c>
      <c r="L15" s="79" t="s">
        <v>49</v>
      </c>
      <c r="M15" s="28"/>
      <c r="N15" s="38">
        <f t="shared" si="2"/>
        <v>45748</v>
      </c>
      <c r="O15" s="39">
        <v>0.14671999999999999</v>
      </c>
      <c r="P15" s="40">
        <v>0.15051</v>
      </c>
      <c r="Q15" s="41">
        <f t="shared" si="3"/>
        <v>-354.36879000000147</v>
      </c>
      <c r="R15" s="42">
        <v>0.13408999999999999</v>
      </c>
      <c r="S15" s="40">
        <v>0.15051</v>
      </c>
      <c r="T15" s="41">
        <f t="shared" si="4"/>
        <v>-471.3361000000005</v>
      </c>
      <c r="U15" s="42">
        <v>0.14445</v>
      </c>
      <c r="V15" s="37">
        <v>0.15051</v>
      </c>
      <c r="W15" s="41">
        <f t="shared" si="5"/>
        <v>-493.28400000000079</v>
      </c>
      <c r="X15" s="43">
        <f t="shared" si="6"/>
        <v>-1318.9888900000028</v>
      </c>
      <c r="Y15" s="43">
        <f t="shared" si="7"/>
        <v>396.1906779661017</v>
      </c>
    </row>
    <row r="16" spans="1:25" s="34" customFormat="1" x14ac:dyDescent="0.3">
      <c r="A16" s="78">
        <v>45717</v>
      </c>
      <c r="B16" s="35">
        <v>236</v>
      </c>
      <c r="C16" s="35">
        <v>96393</v>
      </c>
      <c r="D16" s="35">
        <v>25</v>
      </c>
      <c r="E16" s="35">
        <v>32059</v>
      </c>
      <c r="F16" s="35">
        <v>1</v>
      </c>
      <c r="G16" s="35">
        <v>95200</v>
      </c>
      <c r="H16" s="35">
        <f t="shared" si="0"/>
        <v>262</v>
      </c>
      <c r="I16" s="35">
        <f t="shared" si="1"/>
        <v>223652</v>
      </c>
      <c r="J16" s="36" t="s">
        <v>39</v>
      </c>
      <c r="K16" s="37" t="s">
        <v>63</v>
      </c>
      <c r="L16" s="79" t="s">
        <v>49</v>
      </c>
      <c r="M16" s="28"/>
      <c r="N16" s="38">
        <f t="shared" si="8"/>
        <v>45717</v>
      </c>
      <c r="O16" s="39">
        <v>0.14671999999999999</v>
      </c>
      <c r="P16" s="40">
        <v>0.15051</v>
      </c>
      <c r="Q16" s="41">
        <f t="shared" si="3"/>
        <v>-365.32947000000149</v>
      </c>
      <c r="R16" s="42">
        <v>0.13408999999999999</v>
      </c>
      <c r="S16" s="40">
        <v>0.15051</v>
      </c>
      <c r="T16" s="41">
        <f t="shared" si="4"/>
        <v>-526.40878000000055</v>
      </c>
      <c r="U16" s="42">
        <v>0.14445</v>
      </c>
      <c r="V16" s="37">
        <v>0.15051</v>
      </c>
      <c r="W16" s="41">
        <f t="shared" si="5"/>
        <v>-576.91200000000094</v>
      </c>
      <c r="X16" s="43">
        <f t="shared" si="6"/>
        <v>-1468.6502500000029</v>
      </c>
      <c r="Y16" s="43">
        <f t="shared" si="7"/>
        <v>408.44491525423729</v>
      </c>
    </row>
    <row r="17" spans="1:25" s="34" customFormat="1" x14ac:dyDescent="0.3">
      <c r="A17" s="78">
        <v>45689</v>
      </c>
      <c r="B17" s="35">
        <v>239</v>
      </c>
      <c r="C17" s="35">
        <v>146151</v>
      </c>
      <c r="D17" s="35">
        <v>25</v>
      </c>
      <c r="E17" s="35">
        <v>50614</v>
      </c>
      <c r="F17" s="35">
        <v>1</v>
      </c>
      <c r="G17" s="35">
        <v>123700</v>
      </c>
      <c r="H17" s="35">
        <f t="shared" si="0"/>
        <v>265</v>
      </c>
      <c r="I17" s="35">
        <f t="shared" si="1"/>
        <v>320465</v>
      </c>
      <c r="J17" s="36" t="s">
        <v>39</v>
      </c>
      <c r="K17" s="37" t="s">
        <v>63</v>
      </c>
      <c r="L17" s="79" t="s">
        <v>49</v>
      </c>
      <c r="M17" s="28"/>
      <c r="N17" s="38">
        <f t="shared" si="2"/>
        <v>45689</v>
      </c>
      <c r="O17" s="39">
        <v>0.14671999999999999</v>
      </c>
      <c r="P17" s="40">
        <v>0.15051</v>
      </c>
      <c r="Q17" s="41">
        <f t="shared" si="3"/>
        <v>-553.91229000000226</v>
      </c>
      <c r="R17" s="42">
        <v>0.13408999999999999</v>
      </c>
      <c r="S17" s="40">
        <v>0.15051</v>
      </c>
      <c r="T17" s="41">
        <f t="shared" si="4"/>
        <v>-831.08188000000087</v>
      </c>
      <c r="U17" s="42">
        <v>0.14445</v>
      </c>
      <c r="V17" s="37">
        <v>0.15051</v>
      </c>
      <c r="W17" s="41">
        <f t="shared" si="5"/>
        <v>-749.62200000000121</v>
      </c>
      <c r="X17" s="43">
        <f t="shared" si="6"/>
        <v>-2134.6161700000043</v>
      </c>
      <c r="Y17" s="43">
        <f t="shared" si="7"/>
        <v>611.51046025104597</v>
      </c>
    </row>
    <row r="18" spans="1:25" s="34" customFormat="1" x14ac:dyDescent="0.3">
      <c r="A18" s="78">
        <v>45658</v>
      </c>
      <c r="B18" s="35">
        <v>242</v>
      </c>
      <c r="C18" s="35">
        <v>174514</v>
      </c>
      <c r="D18" s="35">
        <v>25</v>
      </c>
      <c r="E18" s="35">
        <v>51136</v>
      </c>
      <c r="F18" s="35">
        <v>1</v>
      </c>
      <c r="G18" s="35">
        <v>92600</v>
      </c>
      <c r="H18" s="35">
        <f t="shared" si="0"/>
        <v>268</v>
      </c>
      <c r="I18" s="35">
        <f t="shared" si="1"/>
        <v>318250</v>
      </c>
      <c r="J18" s="36" t="s">
        <v>39</v>
      </c>
      <c r="K18" s="37" t="s">
        <v>63</v>
      </c>
      <c r="L18" s="79" t="s">
        <v>49</v>
      </c>
      <c r="M18" s="28"/>
      <c r="N18" s="38">
        <f t="shared" si="8"/>
        <v>45658</v>
      </c>
      <c r="O18" s="39">
        <v>0.16028999999999999</v>
      </c>
      <c r="P18" s="40">
        <v>0.15051</v>
      </c>
      <c r="Q18" s="41">
        <f t="shared" si="3"/>
        <v>1706.7469199999971</v>
      </c>
      <c r="R18" s="42">
        <v>0.14796000000000001</v>
      </c>
      <c r="S18" s="40">
        <v>0.15051</v>
      </c>
      <c r="T18" s="41">
        <f t="shared" si="4"/>
        <v>-130.39679999999984</v>
      </c>
      <c r="U18" s="42">
        <v>0.15772</v>
      </c>
      <c r="V18" s="37">
        <v>0.15051</v>
      </c>
      <c r="W18" s="41">
        <f t="shared" si="5"/>
        <v>667.6459999999995</v>
      </c>
      <c r="X18" s="43">
        <f t="shared" si="6"/>
        <v>2243.9961199999966</v>
      </c>
      <c r="Y18" s="43">
        <f t="shared" si="7"/>
        <v>721.1322314049587</v>
      </c>
    </row>
    <row r="19" spans="1:25" s="34" customFormat="1" x14ac:dyDescent="0.3">
      <c r="A19" s="78">
        <v>45627</v>
      </c>
      <c r="B19" s="35">
        <v>243</v>
      </c>
      <c r="C19" s="35">
        <v>154117</v>
      </c>
      <c r="D19" s="35">
        <v>24</v>
      </c>
      <c r="E19" s="35">
        <v>37132</v>
      </c>
      <c r="F19" s="35">
        <v>2</v>
      </c>
      <c r="G19" s="35">
        <v>106704</v>
      </c>
      <c r="H19" s="35">
        <f t="shared" ref="H19" si="9">F19+D19+B19</f>
        <v>269</v>
      </c>
      <c r="I19" s="35">
        <f t="shared" ref="I19" si="10">G19+E19+C19</f>
        <v>297953</v>
      </c>
      <c r="J19" s="36" t="s">
        <v>39</v>
      </c>
      <c r="K19" s="37" t="s">
        <v>63</v>
      </c>
      <c r="L19" s="79" t="s">
        <v>49</v>
      </c>
      <c r="M19" s="28"/>
      <c r="N19" s="38">
        <f t="shared" ref="N19" si="11">A19</f>
        <v>45627</v>
      </c>
      <c r="O19" s="39">
        <v>0.16028999999999999</v>
      </c>
      <c r="P19" s="40">
        <v>0.15051</v>
      </c>
      <c r="Q19" s="41">
        <f t="shared" ref="Q19" si="12">(O19-P19)*C19</f>
        <v>1507.2642599999974</v>
      </c>
      <c r="R19" s="42">
        <v>0.14796000000000001</v>
      </c>
      <c r="S19" s="40">
        <v>0.15051</v>
      </c>
      <c r="T19" s="41">
        <f t="shared" ref="T19" si="13">(R19-S19)*E19</f>
        <v>-94.686599999999885</v>
      </c>
      <c r="U19" s="42">
        <v>0.15772</v>
      </c>
      <c r="V19" s="37">
        <v>0.15051</v>
      </c>
      <c r="W19" s="41">
        <f t="shared" ref="W19" si="14">(U19-V19)*G19</f>
        <v>769.33583999999939</v>
      </c>
      <c r="X19" s="43">
        <f t="shared" ref="X19" si="15">W19+T19+Q19</f>
        <v>2181.9134999999969</v>
      </c>
      <c r="Y19" s="43">
        <f t="shared" ref="Y19" si="16">IFERROR(C19/B19,0)</f>
        <v>634.22633744855966</v>
      </c>
    </row>
    <row r="20" spans="1:25" s="34" customFormat="1" x14ac:dyDescent="0.3">
      <c r="A20" s="78">
        <v>45597</v>
      </c>
      <c r="B20" s="35">
        <v>249</v>
      </c>
      <c r="C20" s="35">
        <v>142964</v>
      </c>
      <c r="D20" s="35">
        <v>24</v>
      </c>
      <c r="E20" s="35">
        <v>29732</v>
      </c>
      <c r="F20" s="35">
        <v>2</v>
      </c>
      <c r="G20" s="35">
        <v>144980</v>
      </c>
      <c r="H20" s="35">
        <f t="shared" ref="H20:H30" si="17">F20+D20+B20</f>
        <v>275</v>
      </c>
      <c r="I20" s="35">
        <f t="shared" ref="I20:I30" si="18">G20+E20+C20</f>
        <v>317676</v>
      </c>
      <c r="J20" s="36" t="s">
        <v>39</v>
      </c>
      <c r="K20" s="37" t="s">
        <v>63</v>
      </c>
      <c r="L20" s="79" t="s">
        <v>49</v>
      </c>
      <c r="M20" s="28"/>
      <c r="N20" s="38">
        <f t="shared" si="8"/>
        <v>45597</v>
      </c>
      <c r="O20" s="39">
        <v>0.16028999999999999</v>
      </c>
      <c r="P20" s="40">
        <v>0.15051</v>
      </c>
      <c r="Q20" s="41">
        <f t="shared" ref="Q20:Q30" si="19">(O20-P20)*C20</f>
        <v>1398.1879199999976</v>
      </c>
      <c r="R20" s="42">
        <v>0.14796000000000001</v>
      </c>
      <c r="S20" s="40">
        <v>0.15051</v>
      </c>
      <c r="T20" s="41">
        <f t="shared" ref="T20:T30" si="20">(R20-S20)*E20</f>
        <v>-75.816599999999909</v>
      </c>
      <c r="U20" s="42">
        <v>0.15772</v>
      </c>
      <c r="V20" s="37">
        <v>0.15051</v>
      </c>
      <c r="W20" s="41">
        <f t="shared" ref="W20:W30" si="21">(U20-V20)*G20</f>
        <v>1045.3057999999992</v>
      </c>
      <c r="X20" s="43">
        <f t="shared" ref="X20:X30" si="22">W20+T20+Q20</f>
        <v>2367.6771199999966</v>
      </c>
      <c r="Y20" s="43">
        <f t="shared" ref="Y20:Y30" si="23">IFERROR(C20/B20,0)</f>
        <v>574.15261044176702</v>
      </c>
    </row>
    <row r="21" spans="1:25" s="34" customFormat="1" x14ac:dyDescent="0.3">
      <c r="A21" s="78">
        <v>45566</v>
      </c>
      <c r="B21" s="35">
        <v>251</v>
      </c>
      <c r="C21" s="35">
        <v>107557</v>
      </c>
      <c r="D21" s="35">
        <v>26</v>
      </c>
      <c r="E21" s="35">
        <v>23462</v>
      </c>
      <c r="F21" s="35">
        <v>2</v>
      </c>
      <c r="G21" s="35">
        <v>103640</v>
      </c>
      <c r="H21" s="35">
        <f t="shared" si="17"/>
        <v>279</v>
      </c>
      <c r="I21" s="35">
        <f t="shared" si="18"/>
        <v>234659</v>
      </c>
      <c r="J21" s="36" t="s">
        <v>39</v>
      </c>
      <c r="K21" s="37" t="s">
        <v>63</v>
      </c>
      <c r="L21" s="79" t="s">
        <v>49</v>
      </c>
      <c r="M21" s="28"/>
      <c r="N21" s="38">
        <f t="shared" si="8"/>
        <v>45566</v>
      </c>
      <c r="O21" s="39">
        <v>0.16055</v>
      </c>
      <c r="P21" s="40">
        <v>0.15051</v>
      </c>
      <c r="Q21" s="41">
        <f t="shared" si="19"/>
        <v>1079.8722799999994</v>
      </c>
      <c r="R21" s="42">
        <v>0.14823</v>
      </c>
      <c r="S21" s="40">
        <v>0.15051</v>
      </c>
      <c r="T21" s="41">
        <f t="shared" si="20"/>
        <v>-53.493360000000102</v>
      </c>
      <c r="U21" s="42">
        <v>0.11282</v>
      </c>
      <c r="V21" s="37">
        <v>0.15051</v>
      </c>
      <c r="W21" s="41">
        <f t="shared" si="21"/>
        <v>-3906.1916000000001</v>
      </c>
      <c r="X21" s="43">
        <f t="shared" si="22"/>
        <v>-2879.8126800000009</v>
      </c>
      <c r="Y21" s="43">
        <f t="shared" si="23"/>
        <v>428.51394422310756</v>
      </c>
    </row>
    <row r="22" spans="1:25" s="34" customFormat="1" x14ac:dyDescent="0.3">
      <c r="A22" s="78">
        <v>45536</v>
      </c>
      <c r="B22" s="35">
        <v>250</v>
      </c>
      <c r="C22" s="35">
        <v>88926</v>
      </c>
      <c r="D22" s="35">
        <v>26</v>
      </c>
      <c r="E22" s="35">
        <v>16823</v>
      </c>
      <c r="F22" s="35">
        <v>2</v>
      </c>
      <c r="G22" s="35">
        <v>86980</v>
      </c>
      <c r="H22" s="35">
        <f t="shared" si="17"/>
        <v>278</v>
      </c>
      <c r="I22" s="35">
        <f t="shared" si="18"/>
        <v>192729</v>
      </c>
      <c r="J22" s="36" t="s">
        <v>39</v>
      </c>
      <c r="K22" s="37" t="s">
        <v>63</v>
      </c>
      <c r="L22" s="79" t="s">
        <v>49</v>
      </c>
      <c r="M22" s="28"/>
      <c r="N22" s="38">
        <f t="shared" si="8"/>
        <v>45536</v>
      </c>
      <c r="O22" s="39">
        <v>0.16055</v>
      </c>
      <c r="P22" s="40">
        <v>0.15051</v>
      </c>
      <c r="Q22" s="41">
        <f t="shared" si="19"/>
        <v>892.81703999999945</v>
      </c>
      <c r="R22" s="42">
        <v>0.14823</v>
      </c>
      <c r="S22" s="40">
        <v>0.15051</v>
      </c>
      <c r="T22" s="41">
        <f t="shared" si="20"/>
        <v>-38.35644000000007</v>
      </c>
      <c r="U22" s="42">
        <v>0.11282</v>
      </c>
      <c r="V22" s="37">
        <v>0.15051</v>
      </c>
      <c r="W22" s="41">
        <f t="shared" si="21"/>
        <v>-3278.2762000000002</v>
      </c>
      <c r="X22" s="43">
        <f t="shared" si="22"/>
        <v>-2423.8156000000008</v>
      </c>
      <c r="Y22" s="43">
        <f t="shared" si="23"/>
        <v>355.70400000000001</v>
      </c>
    </row>
    <row r="23" spans="1:25" s="34" customFormat="1" x14ac:dyDescent="0.3">
      <c r="A23" s="78">
        <v>45505</v>
      </c>
      <c r="B23" s="35">
        <v>254</v>
      </c>
      <c r="C23" s="35">
        <v>97610</v>
      </c>
      <c r="D23" s="35">
        <v>26</v>
      </c>
      <c r="E23" s="35">
        <v>18234</v>
      </c>
      <c r="F23" s="35">
        <v>2</v>
      </c>
      <c r="G23" s="35">
        <v>124120</v>
      </c>
      <c r="H23" s="35">
        <f t="shared" si="17"/>
        <v>282</v>
      </c>
      <c r="I23" s="35">
        <f t="shared" si="18"/>
        <v>239964</v>
      </c>
      <c r="J23" s="36" t="s">
        <v>39</v>
      </c>
      <c r="K23" s="37" t="s">
        <v>63</v>
      </c>
      <c r="L23" s="79" t="s">
        <v>49</v>
      </c>
      <c r="M23" s="28"/>
      <c r="N23" s="38">
        <f t="shared" si="8"/>
        <v>45505</v>
      </c>
      <c r="O23" s="39">
        <v>0.16055</v>
      </c>
      <c r="P23" s="40">
        <v>0.15051</v>
      </c>
      <c r="Q23" s="41">
        <f t="shared" si="19"/>
        <v>980.00439999999935</v>
      </c>
      <c r="R23" s="42">
        <v>0.14823</v>
      </c>
      <c r="S23" s="40">
        <v>0.15051</v>
      </c>
      <c r="T23" s="41">
        <f t="shared" si="20"/>
        <v>-41.57352000000008</v>
      </c>
      <c r="U23" s="42">
        <v>0.11282</v>
      </c>
      <c r="V23" s="37">
        <v>0.15051</v>
      </c>
      <c r="W23" s="41">
        <f t="shared" si="21"/>
        <v>-4678.0828000000001</v>
      </c>
      <c r="X23" s="43">
        <f t="shared" si="22"/>
        <v>-3739.6519200000007</v>
      </c>
      <c r="Y23" s="43">
        <f t="shared" si="23"/>
        <v>384.29133858267716</v>
      </c>
    </row>
    <row r="24" spans="1:25" s="34" customFormat="1" x14ac:dyDescent="0.3">
      <c r="A24" s="78">
        <v>45474</v>
      </c>
      <c r="B24" s="35">
        <v>254</v>
      </c>
      <c r="C24" s="35">
        <v>133728</v>
      </c>
      <c r="D24" s="35">
        <v>26</v>
      </c>
      <c r="E24" s="35">
        <v>22572</v>
      </c>
      <c r="F24" s="35">
        <v>2</v>
      </c>
      <c r="G24" s="35">
        <v>120560</v>
      </c>
      <c r="H24" s="35">
        <f t="shared" si="17"/>
        <v>282</v>
      </c>
      <c r="I24" s="35">
        <f t="shared" si="18"/>
        <v>276860</v>
      </c>
      <c r="J24" s="36" t="s">
        <v>39</v>
      </c>
      <c r="K24" s="37" t="s">
        <v>63</v>
      </c>
      <c r="L24" s="79" t="s">
        <v>49</v>
      </c>
      <c r="M24" s="28"/>
      <c r="N24" s="38">
        <f t="shared" si="8"/>
        <v>45474</v>
      </c>
      <c r="O24" s="39">
        <v>0.18212999999999999</v>
      </c>
      <c r="P24" s="40">
        <v>0.15051</v>
      </c>
      <c r="Q24" s="41">
        <f t="shared" si="19"/>
        <v>4228.4793599999975</v>
      </c>
      <c r="R24" s="42">
        <v>0.17262</v>
      </c>
      <c r="S24" s="40">
        <v>0.15051</v>
      </c>
      <c r="T24" s="41">
        <f t="shared" si="20"/>
        <v>499.06691999999981</v>
      </c>
      <c r="U24" s="42">
        <v>0.10242999999999999</v>
      </c>
      <c r="V24" s="37">
        <v>0.15051</v>
      </c>
      <c r="W24" s="41">
        <f t="shared" si="21"/>
        <v>-5796.5248000000011</v>
      </c>
      <c r="X24" s="43">
        <f t="shared" si="22"/>
        <v>-1068.9785200000033</v>
      </c>
      <c r="Y24" s="43">
        <f t="shared" si="23"/>
        <v>526.48818897637796</v>
      </c>
    </row>
    <row r="25" spans="1:25" s="34" customFormat="1" x14ac:dyDescent="0.3">
      <c r="A25" s="78">
        <v>45444</v>
      </c>
      <c r="B25" s="35">
        <v>253</v>
      </c>
      <c r="C25" s="35">
        <v>119491</v>
      </c>
      <c r="D25" s="35">
        <v>30</v>
      </c>
      <c r="E25" s="35">
        <v>20203</v>
      </c>
      <c r="F25" s="35">
        <v>2</v>
      </c>
      <c r="G25" s="35">
        <v>122420</v>
      </c>
      <c r="H25" s="35">
        <f t="shared" si="17"/>
        <v>285</v>
      </c>
      <c r="I25" s="35">
        <f t="shared" si="18"/>
        <v>262114</v>
      </c>
      <c r="J25" s="36" t="s">
        <v>39</v>
      </c>
      <c r="K25" s="37" t="s">
        <v>63</v>
      </c>
      <c r="L25" s="79" t="s">
        <v>49</v>
      </c>
      <c r="M25" s="28"/>
      <c r="N25" s="38">
        <f t="shared" si="8"/>
        <v>45444</v>
      </c>
      <c r="O25" s="39">
        <v>0.18212999999999999</v>
      </c>
      <c r="P25" s="40">
        <v>0.15051</v>
      </c>
      <c r="Q25" s="41">
        <f t="shared" si="19"/>
        <v>3778.3054199999979</v>
      </c>
      <c r="R25" s="42">
        <v>0.17262</v>
      </c>
      <c r="S25" s="40">
        <v>0.15051</v>
      </c>
      <c r="T25" s="41">
        <f t="shared" si="20"/>
        <v>446.68832999999984</v>
      </c>
      <c r="U25" s="42">
        <v>0.10242999999999999</v>
      </c>
      <c r="V25" s="37">
        <v>0.15051</v>
      </c>
      <c r="W25" s="41">
        <f t="shared" si="21"/>
        <v>-5885.9536000000016</v>
      </c>
      <c r="X25" s="43">
        <f t="shared" si="22"/>
        <v>-1660.9598500000038</v>
      </c>
      <c r="Y25" s="43">
        <f t="shared" si="23"/>
        <v>472.29644268774706</v>
      </c>
    </row>
    <row r="26" spans="1:25" s="34" customFormat="1" x14ac:dyDescent="0.3">
      <c r="A26" s="78">
        <v>45413</v>
      </c>
      <c r="B26" s="35">
        <v>254</v>
      </c>
      <c r="C26" s="35">
        <v>97214</v>
      </c>
      <c r="D26" s="35">
        <v>30</v>
      </c>
      <c r="E26" s="35">
        <v>20342</v>
      </c>
      <c r="F26" s="35">
        <v>2</v>
      </c>
      <c r="G26" s="35">
        <v>104960</v>
      </c>
      <c r="H26" s="35">
        <f t="shared" si="17"/>
        <v>286</v>
      </c>
      <c r="I26" s="35">
        <f t="shared" si="18"/>
        <v>222516</v>
      </c>
      <c r="J26" s="36" t="s">
        <v>39</v>
      </c>
      <c r="K26" s="37" t="s">
        <v>63</v>
      </c>
      <c r="L26" s="79" t="s">
        <v>49</v>
      </c>
      <c r="M26" s="28"/>
      <c r="N26" s="38">
        <f t="shared" si="8"/>
        <v>45413</v>
      </c>
      <c r="O26" s="39">
        <v>0.18212999999999999</v>
      </c>
      <c r="P26" s="40">
        <v>0.15051</v>
      </c>
      <c r="Q26" s="41">
        <f t="shared" si="19"/>
        <v>3073.9066799999982</v>
      </c>
      <c r="R26" s="42">
        <v>0.17262</v>
      </c>
      <c r="S26" s="40">
        <v>0.15051</v>
      </c>
      <c r="T26" s="41">
        <f t="shared" si="20"/>
        <v>449.76161999999982</v>
      </c>
      <c r="U26" s="42">
        <v>0.10242999999999999</v>
      </c>
      <c r="V26" s="37">
        <v>0.15051</v>
      </c>
      <c r="W26" s="41">
        <f t="shared" si="21"/>
        <v>-5046.4768000000013</v>
      </c>
      <c r="X26" s="43">
        <f t="shared" si="22"/>
        <v>-1522.8085000000028</v>
      </c>
      <c r="Y26" s="43">
        <f t="shared" si="23"/>
        <v>382.73228346456693</v>
      </c>
    </row>
    <row r="27" spans="1:25" s="34" customFormat="1" x14ac:dyDescent="0.3">
      <c r="A27" s="78">
        <v>45383</v>
      </c>
      <c r="B27" s="35">
        <v>257</v>
      </c>
      <c r="C27" s="35">
        <v>98881</v>
      </c>
      <c r="D27" s="35">
        <v>30</v>
      </c>
      <c r="E27" s="35">
        <v>24363</v>
      </c>
      <c r="F27" s="35">
        <v>2</v>
      </c>
      <c r="G27" s="35">
        <v>100760</v>
      </c>
      <c r="H27" s="35">
        <f t="shared" si="17"/>
        <v>289</v>
      </c>
      <c r="I27" s="35">
        <f t="shared" si="18"/>
        <v>224004</v>
      </c>
      <c r="J27" s="36" t="s">
        <v>39</v>
      </c>
      <c r="K27" s="37" t="s">
        <v>63</v>
      </c>
      <c r="L27" s="79" t="s">
        <v>49</v>
      </c>
      <c r="M27" s="28"/>
      <c r="N27" s="38">
        <f t="shared" si="8"/>
        <v>45383</v>
      </c>
      <c r="O27" s="39">
        <v>0.18212999999999999</v>
      </c>
      <c r="P27" s="40">
        <v>0.15051</v>
      </c>
      <c r="Q27" s="41">
        <f t="shared" si="19"/>
        <v>3126.6172199999983</v>
      </c>
      <c r="R27" s="42">
        <v>0.17262</v>
      </c>
      <c r="S27" s="40">
        <v>0.15051</v>
      </c>
      <c r="T27" s="41">
        <f t="shared" si="20"/>
        <v>538.66592999999978</v>
      </c>
      <c r="U27" s="42">
        <v>0.14394000000000001</v>
      </c>
      <c r="V27" s="37">
        <v>0.15051</v>
      </c>
      <c r="W27" s="41">
        <f t="shared" si="21"/>
        <v>-661.99319999999921</v>
      </c>
      <c r="X27" s="43">
        <f t="shared" si="22"/>
        <v>3003.289949999999</v>
      </c>
      <c r="Y27" s="43">
        <f t="shared" si="23"/>
        <v>384.75097276264592</v>
      </c>
    </row>
    <row r="28" spans="1:25" s="34" customFormat="1" x14ac:dyDescent="0.3">
      <c r="A28" s="78">
        <v>45352</v>
      </c>
      <c r="B28" s="35">
        <v>257</v>
      </c>
      <c r="C28" s="35">
        <v>135577</v>
      </c>
      <c r="D28" s="35">
        <v>35</v>
      </c>
      <c r="E28" s="35">
        <v>38522</v>
      </c>
      <c r="F28" s="35">
        <v>2</v>
      </c>
      <c r="G28" s="35">
        <v>142480</v>
      </c>
      <c r="H28" s="35">
        <f t="shared" si="17"/>
        <v>294</v>
      </c>
      <c r="I28" s="35">
        <f t="shared" si="18"/>
        <v>316579</v>
      </c>
      <c r="J28" s="36" t="s">
        <v>39</v>
      </c>
      <c r="K28" s="37" t="s">
        <v>63</v>
      </c>
      <c r="L28" s="79" t="s">
        <v>49</v>
      </c>
      <c r="M28" s="28"/>
      <c r="N28" s="38">
        <f t="shared" si="8"/>
        <v>45352</v>
      </c>
      <c r="O28" s="39">
        <v>0.18212999999999999</v>
      </c>
      <c r="P28" s="40">
        <v>0.15051</v>
      </c>
      <c r="Q28" s="41">
        <f t="shared" si="19"/>
        <v>4286.9447399999972</v>
      </c>
      <c r="R28" s="42">
        <v>0.17262</v>
      </c>
      <c r="S28" s="40">
        <v>0.15051</v>
      </c>
      <c r="T28" s="41">
        <f t="shared" si="20"/>
        <v>851.72141999999963</v>
      </c>
      <c r="U28" s="42">
        <v>0.14394000000000001</v>
      </c>
      <c r="V28" s="37">
        <v>0.15051</v>
      </c>
      <c r="W28" s="41">
        <f t="shared" si="21"/>
        <v>-936.0935999999989</v>
      </c>
      <c r="X28" s="43">
        <f t="shared" si="22"/>
        <v>4202.5725599999978</v>
      </c>
      <c r="Y28" s="43">
        <f t="shared" si="23"/>
        <v>527.53696498054478</v>
      </c>
    </row>
    <row r="29" spans="1:25" s="34" customFormat="1" x14ac:dyDescent="0.3">
      <c r="A29" s="78">
        <v>45323</v>
      </c>
      <c r="B29" s="35">
        <v>259</v>
      </c>
      <c r="C29" s="35">
        <v>157467</v>
      </c>
      <c r="D29" s="35">
        <v>30</v>
      </c>
      <c r="E29" s="35">
        <v>39257</v>
      </c>
      <c r="F29" s="35">
        <v>2</v>
      </c>
      <c r="G29" s="35">
        <v>116600</v>
      </c>
      <c r="H29" s="35">
        <f t="shared" si="17"/>
        <v>291</v>
      </c>
      <c r="I29" s="35">
        <f t="shared" si="18"/>
        <v>313324</v>
      </c>
      <c r="J29" s="36" t="s">
        <v>39</v>
      </c>
      <c r="K29" s="37" t="s">
        <v>63</v>
      </c>
      <c r="L29" s="79" t="s">
        <v>49</v>
      </c>
      <c r="M29" s="28"/>
      <c r="N29" s="38">
        <f t="shared" si="8"/>
        <v>45323</v>
      </c>
      <c r="O29" s="39">
        <v>0.18212999999999999</v>
      </c>
      <c r="P29" s="40">
        <v>0.15051</v>
      </c>
      <c r="Q29" s="41">
        <f t="shared" si="19"/>
        <v>4979.106539999997</v>
      </c>
      <c r="R29" s="42">
        <v>0.17262</v>
      </c>
      <c r="S29" s="40">
        <v>0.15051</v>
      </c>
      <c r="T29" s="41">
        <f t="shared" si="20"/>
        <v>867.97226999999964</v>
      </c>
      <c r="U29" s="42">
        <v>0.14394000000000001</v>
      </c>
      <c r="V29" s="37">
        <v>0.15051</v>
      </c>
      <c r="W29" s="41">
        <f t="shared" si="21"/>
        <v>-766.0619999999991</v>
      </c>
      <c r="X29" s="43">
        <f t="shared" si="22"/>
        <v>5081.0168099999973</v>
      </c>
      <c r="Y29" s="43">
        <f t="shared" si="23"/>
        <v>607.98069498069503</v>
      </c>
    </row>
    <row r="30" spans="1:25" s="34" customFormat="1" x14ac:dyDescent="0.3">
      <c r="A30" s="78">
        <v>45292</v>
      </c>
      <c r="B30" s="35">
        <v>258</v>
      </c>
      <c r="C30" s="35">
        <v>162531</v>
      </c>
      <c r="D30" s="35">
        <v>30</v>
      </c>
      <c r="E30" s="35">
        <v>39140</v>
      </c>
      <c r="F30" s="35">
        <v>2</v>
      </c>
      <c r="G30" s="35">
        <v>137460</v>
      </c>
      <c r="H30" s="35">
        <f t="shared" si="17"/>
        <v>290</v>
      </c>
      <c r="I30" s="35">
        <f t="shared" si="18"/>
        <v>339131</v>
      </c>
      <c r="J30" s="36" t="s">
        <v>39</v>
      </c>
      <c r="K30" s="37" t="s">
        <v>63</v>
      </c>
      <c r="L30" s="79" t="s">
        <v>49</v>
      </c>
      <c r="M30" s="28"/>
      <c r="N30" s="38">
        <f t="shared" si="8"/>
        <v>45292</v>
      </c>
      <c r="O30" s="39">
        <v>0.18212999999999999</v>
      </c>
      <c r="P30" s="40">
        <v>0.15051</v>
      </c>
      <c r="Q30" s="41">
        <f t="shared" si="19"/>
        <v>5139.2302199999967</v>
      </c>
      <c r="R30" s="42">
        <v>0.17262</v>
      </c>
      <c r="S30" s="40">
        <v>0.15051</v>
      </c>
      <c r="T30" s="41">
        <f t="shared" si="20"/>
        <v>865.38539999999966</v>
      </c>
      <c r="U30" s="42">
        <v>0.21015</v>
      </c>
      <c r="V30" s="37">
        <v>0.15051</v>
      </c>
      <c r="W30" s="41">
        <f t="shared" si="21"/>
        <v>8198.1144000000004</v>
      </c>
      <c r="X30" s="43">
        <f t="shared" si="22"/>
        <v>14202.730019999995</v>
      </c>
      <c r="Y30" s="43">
        <f t="shared" si="23"/>
        <v>629.96511627906978</v>
      </c>
    </row>
    <row r="31" spans="1:25" s="34" customFormat="1" x14ac:dyDescent="0.3">
      <c r="A31" s="78">
        <v>45261</v>
      </c>
      <c r="B31" s="35">
        <v>258</v>
      </c>
      <c r="C31" s="35">
        <v>171432</v>
      </c>
      <c r="D31" s="35">
        <v>30</v>
      </c>
      <c r="E31" s="35">
        <v>36603</v>
      </c>
      <c r="F31" s="35">
        <v>2</v>
      </c>
      <c r="G31" s="35">
        <v>147940</v>
      </c>
      <c r="H31" s="35">
        <f t="shared" ref="H31" si="24">F31+D31+B31</f>
        <v>290</v>
      </c>
      <c r="I31" s="35">
        <f t="shared" ref="I31" si="25">G31+E31+C31</f>
        <v>355975</v>
      </c>
      <c r="J31" s="36" t="s">
        <v>39</v>
      </c>
      <c r="K31" s="37" t="s">
        <v>63</v>
      </c>
      <c r="L31" s="79" t="s">
        <v>49</v>
      </c>
      <c r="M31" s="28"/>
      <c r="N31" s="38">
        <f t="shared" ref="N31" si="26">A31</f>
        <v>45261</v>
      </c>
      <c r="O31" s="39">
        <v>0.18212999999999999</v>
      </c>
      <c r="P31" s="40">
        <v>0.15051</v>
      </c>
      <c r="Q31" s="41">
        <f t="shared" ref="Q31" si="27">(O31-P31)*C31</f>
        <v>5420.6798399999971</v>
      </c>
      <c r="R31" s="42">
        <v>0.17262</v>
      </c>
      <c r="S31" s="40">
        <v>0.15051</v>
      </c>
      <c r="T31" s="41">
        <f t="shared" ref="T31" si="28">(R31-S31)*E31</f>
        <v>809.29232999999965</v>
      </c>
      <c r="U31" s="42">
        <v>0.21015</v>
      </c>
      <c r="V31" s="37">
        <v>0.15051</v>
      </c>
      <c r="W31" s="41">
        <f t="shared" ref="W31" si="29">(U31-V31)*G31</f>
        <v>8823.141599999999</v>
      </c>
      <c r="X31" s="43">
        <f t="shared" ref="X31" si="30">W31+T31+Q31</f>
        <v>15053.113769999996</v>
      </c>
      <c r="Y31" s="43">
        <f t="shared" ref="Y31" si="31">IFERROR(C31/B31,0)</f>
        <v>664.46511627906978</v>
      </c>
    </row>
    <row r="32" spans="1:25" s="34" customFormat="1" x14ac:dyDescent="0.3">
      <c r="A32" s="78">
        <v>45231</v>
      </c>
      <c r="B32" s="35">
        <v>259</v>
      </c>
      <c r="C32" s="35">
        <v>155036</v>
      </c>
      <c r="D32" s="35">
        <v>29</v>
      </c>
      <c r="E32" s="35">
        <v>32972</v>
      </c>
      <c r="F32" s="35">
        <v>2</v>
      </c>
      <c r="G32" s="35">
        <v>85360</v>
      </c>
      <c r="H32" s="35">
        <f t="shared" ref="H32" si="32">F32+D32+B32</f>
        <v>290</v>
      </c>
      <c r="I32" s="35">
        <f t="shared" ref="I32" si="33">G32+E32+C32</f>
        <v>273368</v>
      </c>
      <c r="J32" s="36" t="s">
        <v>39</v>
      </c>
      <c r="K32" s="37" t="s">
        <v>63</v>
      </c>
      <c r="L32" s="79" t="s">
        <v>49</v>
      </c>
      <c r="M32" s="28"/>
      <c r="N32" s="38">
        <f t="shared" ref="N32:N42" si="34">A32</f>
        <v>45231</v>
      </c>
      <c r="O32" s="39">
        <v>0.18212999999999999</v>
      </c>
      <c r="P32" s="40">
        <v>0.15051</v>
      </c>
      <c r="Q32" s="41">
        <f t="shared" ref="Q32:Q42" si="35">(O32-P32)*C32</f>
        <v>4902.2383199999967</v>
      </c>
      <c r="R32" s="42">
        <v>0.17262</v>
      </c>
      <c r="S32" s="40">
        <v>0.15051</v>
      </c>
      <c r="T32" s="41">
        <f t="shared" ref="T32:T42" si="36">(R32-S32)*E32</f>
        <v>729.01091999999971</v>
      </c>
      <c r="U32" s="42">
        <v>0.21015</v>
      </c>
      <c r="V32" s="37">
        <v>0.15051</v>
      </c>
      <c r="W32" s="41">
        <f t="shared" ref="W32:W42" si="37">(U32-V32)*G32</f>
        <v>5090.8703999999998</v>
      </c>
      <c r="X32" s="43">
        <f t="shared" ref="X32:X42" si="38">W32+T32+Q32</f>
        <v>10722.119639999997</v>
      </c>
      <c r="Y32" s="43">
        <f t="shared" ref="Y32:Y42" si="39">IFERROR(C32/B32,0)</f>
        <v>598.59459459459458</v>
      </c>
    </row>
    <row r="33" spans="1:27" s="34" customFormat="1" x14ac:dyDescent="0.3">
      <c r="A33" s="78">
        <v>45200</v>
      </c>
      <c r="B33" s="35">
        <v>268</v>
      </c>
      <c r="C33" s="35">
        <v>121106</v>
      </c>
      <c r="D33" s="35">
        <v>29</v>
      </c>
      <c r="E33" s="35">
        <v>21097</v>
      </c>
      <c r="F33" s="35">
        <v>2</v>
      </c>
      <c r="G33" s="35">
        <v>127240</v>
      </c>
      <c r="H33" s="35">
        <f t="shared" ref="H33:H42" si="40">F33+D33+B33</f>
        <v>299</v>
      </c>
      <c r="I33" s="35">
        <f t="shared" ref="I33:I42" si="41">G33+E33+C33</f>
        <v>269443</v>
      </c>
      <c r="J33" s="36" t="s">
        <v>39</v>
      </c>
      <c r="K33" s="37" t="s">
        <v>40</v>
      </c>
      <c r="L33" s="79" t="s">
        <v>49</v>
      </c>
      <c r="M33" s="28"/>
      <c r="N33" s="38">
        <f t="shared" si="34"/>
        <v>45200</v>
      </c>
      <c r="O33" s="39">
        <v>0.14115</v>
      </c>
      <c r="P33" s="40">
        <v>9.7680000000000003E-2</v>
      </c>
      <c r="Q33" s="41">
        <f t="shared" si="35"/>
        <v>5264.4778199999992</v>
      </c>
      <c r="R33" s="42">
        <v>0.13392999999999999</v>
      </c>
      <c r="S33" s="40">
        <v>9.7680000000000003E-2</v>
      </c>
      <c r="T33" s="41">
        <f t="shared" si="36"/>
        <v>764.76624999999979</v>
      </c>
      <c r="U33" s="42">
        <v>0.11078</v>
      </c>
      <c r="V33" s="37">
        <v>9.7680000000000003E-2</v>
      </c>
      <c r="W33" s="41">
        <f t="shared" si="37"/>
        <v>1666.8440000000001</v>
      </c>
      <c r="X33" s="43">
        <f t="shared" si="38"/>
        <v>7696.0880699999989</v>
      </c>
      <c r="Y33" s="43">
        <f t="shared" si="39"/>
        <v>451.88805970149252</v>
      </c>
    </row>
    <row r="34" spans="1:27" s="34" customFormat="1" x14ac:dyDescent="0.3">
      <c r="A34" s="78">
        <v>45170</v>
      </c>
      <c r="B34" s="35">
        <v>267</v>
      </c>
      <c r="C34" s="35">
        <v>97493</v>
      </c>
      <c r="D34" s="35">
        <v>30</v>
      </c>
      <c r="E34" s="35">
        <v>15307</v>
      </c>
      <c r="F34" s="35">
        <v>2</v>
      </c>
      <c r="G34" s="35">
        <v>52440</v>
      </c>
      <c r="H34" s="35">
        <f t="shared" si="40"/>
        <v>299</v>
      </c>
      <c r="I34" s="35">
        <f t="shared" si="41"/>
        <v>165240</v>
      </c>
      <c r="J34" s="36" t="s">
        <v>39</v>
      </c>
      <c r="K34" s="37" t="s">
        <v>40</v>
      </c>
      <c r="L34" s="79" t="s">
        <v>49</v>
      </c>
      <c r="M34" s="28"/>
      <c r="N34" s="38">
        <f t="shared" si="34"/>
        <v>45170</v>
      </c>
      <c r="O34" s="39">
        <v>0.14115</v>
      </c>
      <c r="P34" s="40">
        <v>9.7680000000000003E-2</v>
      </c>
      <c r="Q34" s="41">
        <f t="shared" si="35"/>
        <v>4238.0207099999998</v>
      </c>
      <c r="R34" s="42">
        <v>0.13392999999999999</v>
      </c>
      <c r="S34" s="40">
        <v>9.7680000000000003E-2</v>
      </c>
      <c r="T34" s="41">
        <f t="shared" si="36"/>
        <v>554.87874999999985</v>
      </c>
      <c r="U34" s="42">
        <v>0.11078</v>
      </c>
      <c r="V34" s="37">
        <v>9.7680000000000003E-2</v>
      </c>
      <c r="W34" s="41">
        <f t="shared" si="37"/>
        <v>686.96400000000006</v>
      </c>
      <c r="X34" s="43">
        <f t="shared" si="38"/>
        <v>5479.8634599999996</v>
      </c>
      <c r="Y34" s="43">
        <f t="shared" si="39"/>
        <v>365.14232209737827</v>
      </c>
    </row>
    <row r="35" spans="1:27" s="34" customFormat="1" x14ac:dyDescent="0.3">
      <c r="A35" s="78">
        <v>45139</v>
      </c>
      <c r="B35" s="35">
        <v>268</v>
      </c>
      <c r="C35" s="35">
        <v>132633</v>
      </c>
      <c r="D35" s="35">
        <v>29</v>
      </c>
      <c r="E35" s="35">
        <v>15456</v>
      </c>
      <c r="F35" s="35">
        <v>2</v>
      </c>
      <c r="G35" s="35">
        <v>132300</v>
      </c>
      <c r="H35" s="35">
        <f t="shared" si="40"/>
        <v>299</v>
      </c>
      <c r="I35" s="35">
        <f t="shared" si="41"/>
        <v>280389</v>
      </c>
      <c r="J35" s="36" t="s">
        <v>39</v>
      </c>
      <c r="K35" s="37" t="s">
        <v>40</v>
      </c>
      <c r="L35" s="79" t="s">
        <v>49</v>
      </c>
      <c r="M35" s="28"/>
      <c r="N35" s="38">
        <f t="shared" si="34"/>
        <v>45139</v>
      </c>
      <c r="O35" s="39">
        <v>0.14115</v>
      </c>
      <c r="P35" s="40">
        <v>9.7680000000000003E-2</v>
      </c>
      <c r="Q35" s="41">
        <f t="shared" si="35"/>
        <v>5765.5565099999994</v>
      </c>
      <c r="R35" s="42">
        <v>0.13392999999999999</v>
      </c>
      <c r="S35" s="40">
        <v>9.7680000000000003E-2</v>
      </c>
      <c r="T35" s="41">
        <f t="shared" si="36"/>
        <v>560.27999999999986</v>
      </c>
      <c r="U35" s="42">
        <v>0.11078</v>
      </c>
      <c r="V35" s="37">
        <v>9.7680000000000003E-2</v>
      </c>
      <c r="W35" s="41">
        <f t="shared" si="37"/>
        <v>1733.13</v>
      </c>
      <c r="X35" s="43">
        <f t="shared" si="38"/>
        <v>8058.9665099999993</v>
      </c>
      <c r="Y35" s="43">
        <f t="shared" si="39"/>
        <v>494.89925373134326</v>
      </c>
    </row>
    <row r="36" spans="1:27" s="34" customFormat="1" x14ac:dyDescent="0.3">
      <c r="A36" s="78">
        <v>45108</v>
      </c>
      <c r="B36" s="35">
        <v>270</v>
      </c>
      <c r="C36" s="35">
        <v>124114</v>
      </c>
      <c r="D36" s="35">
        <v>28</v>
      </c>
      <c r="E36" s="35">
        <v>17868</v>
      </c>
      <c r="F36" s="35">
        <v>2</v>
      </c>
      <c r="G36" s="35">
        <v>125200</v>
      </c>
      <c r="H36" s="35">
        <f t="shared" si="40"/>
        <v>300</v>
      </c>
      <c r="I36" s="35">
        <f t="shared" si="41"/>
        <v>267182</v>
      </c>
      <c r="J36" s="36" t="s">
        <v>39</v>
      </c>
      <c r="K36" s="37" t="s">
        <v>40</v>
      </c>
      <c r="L36" s="79" t="s">
        <v>49</v>
      </c>
      <c r="M36" s="28"/>
      <c r="N36" s="38">
        <f t="shared" si="34"/>
        <v>45108</v>
      </c>
      <c r="O36" s="39">
        <v>0.14115</v>
      </c>
      <c r="P36" s="40">
        <v>9.7680000000000003E-2</v>
      </c>
      <c r="Q36" s="41">
        <f t="shared" si="35"/>
        <v>5395.2355799999996</v>
      </c>
      <c r="R36" s="42">
        <v>0.13392999999999999</v>
      </c>
      <c r="S36" s="40">
        <v>9.7680000000000003E-2</v>
      </c>
      <c r="T36" s="41">
        <f t="shared" si="36"/>
        <v>647.7149999999998</v>
      </c>
      <c r="U36" s="42">
        <v>0.12939999999999999</v>
      </c>
      <c r="V36" s="37">
        <v>9.7680000000000003E-2</v>
      </c>
      <c r="W36" s="41">
        <f t="shared" si="37"/>
        <v>3971.3439999999982</v>
      </c>
      <c r="X36" s="43">
        <f t="shared" si="38"/>
        <v>10014.294579999998</v>
      </c>
      <c r="Y36" s="43">
        <f t="shared" si="39"/>
        <v>459.68148148148146</v>
      </c>
    </row>
    <row r="37" spans="1:27" s="34" customFormat="1" x14ac:dyDescent="0.3">
      <c r="A37" s="78">
        <v>45078</v>
      </c>
      <c r="B37" s="35">
        <v>271</v>
      </c>
      <c r="C37" s="35">
        <v>121040</v>
      </c>
      <c r="D37" s="35">
        <v>28</v>
      </c>
      <c r="E37" s="35">
        <v>16153</v>
      </c>
      <c r="F37" s="35">
        <v>2</v>
      </c>
      <c r="G37" s="35">
        <v>134360</v>
      </c>
      <c r="H37" s="35">
        <f t="shared" si="40"/>
        <v>301</v>
      </c>
      <c r="I37" s="35">
        <f t="shared" si="41"/>
        <v>271553</v>
      </c>
      <c r="J37" s="36" t="s">
        <v>39</v>
      </c>
      <c r="K37" s="37" t="s">
        <v>40</v>
      </c>
      <c r="L37" s="79" t="s">
        <v>49</v>
      </c>
      <c r="M37" s="28"/>
      <c r="N37" s="38">
        <f t="shared" si="34"/>
        <v>45078</v>
      </c>
      <c r="O37" s="39">
        <v>0.14115</v>
      </c>
      <c r="P37" s="40">
        <v>9.7680000000000003E-2</v>
      </c>
      <c r="Q37" s="41">
        <f t="shared" si="35"/>
        <v>5261.6087999999991</v>
      </c>
      <c r="R37" s="42">
        <v>0.13392999999999999</v>
      </c>
      <c r="S37" s="40">
        <v>9.7680000000000003E-2</v>
      </c>
      <c r="T37" s="41">
        <f t="shared" si="36"/>
        <v>585.54624999999987</v>
      </c>
      <c r="U37" s="42">
        <v>0.12939999999999999</v>
      </c>
      <c r="V37" s="37">
        <v>9.7680000000000003E-2</v>
      </c>
      <c r="W37" s="41">
        <f t="shared" si="37"/>
        <v>4261.899199999998</v>
      </c>
      <c r="X37" s="43">
        <f t="shared" si="38"/>
        <v>10109.054249999997</v>
      </c>
      <c r="Y37" s="43">
        <f t="shared" si="39"/>
        <v>446.64206642066421</v>
      </c>
    </row>
    <row r="38" spans="1:27" s="34" customFormat="1" x14ac:dyDescent="0.3">
      <c r="A38" s="78">
        <v>45047</v>
      </c>
      <c r="B38" s="35">
        <v>271</v>
      </c>
      <c r="C38" s="35">
        <v>104611</v>
      </c>
      <c r="D38" s="35">
        <v>28</v>
      </c>
      <c r="E38" s="35">
        <v>15276</v>
      </c>
      <c r="F38" s="35">
        <v>2</v>
      </c>
      <c r="G38" s="35">
        <v>121560</v>
      </c>
      <c r="H38" s="35">
        <f t="shared" si="40"/>
        <v>301</v>
      </c>
      <c r="I38" s="35">
        <f t="shared" si="41"/>
        <v>241447</v>
      </c>
      <c r="J38" s="36" t="s">
        <v>39</v>
      </c>
      <c r="K38" s="37" t="s">
        <v>40</v>
      </c>
      <c r="L38" s="79" t="s">
        <v>49</v>
      </c>
      <c r="M38" s="28"/>
      <c r="N38" s="38">
        <f t="shared" si="34"/>
        <v>45047</v>
      </c>
      <c r="O38" s="39">
        <v>0.14115</v>
      </c>
      <c r="P38" s="40">
        <v>9.7680000000000003E-2</v>
      </c>
      <c r="Q38" s="41">
        <f t="shared" si="35"/>
        <v>4547.4401699999999</v>
      </c>
      <c r="R38" s="42">
        <v>0.13392999999999999</v>
      </c>
      <c r="S38" s="40">
        <v>9.7680000000000003E-2</v>
      </c>
      <c r="T38" s="41">
        <f t="shared" si="36"/>
        <v>553.75499999999988</v>
      </c>
      <c r="U38" s="42">
        <v>0.12939999999999999</v>
      </c>
      <c r="V38" s="37">
        <v>9.7680000000000003E-2</v>
      </c>
      <c r="W38" s="41">
        <f t="shared" si="37"/>
        <v>3855.8831999999979</v>
      </c>
      <c r="X38" s="43">
        <f t="shared" si="38"/>
        <v>8957.0783699999974</v>
      </c>
      <c r="Y38" s="43">
        <f t="shared" si="39"/>
        <v>386.01845018450183</v>
      </c>
    </row>
    <row r="39" spans="1:27" s="34" customFormat="1" x14ac:dyDescent="0.3">
      <c r="A39" s="78">
        <v>45017</v>
      </c>
      <c r="B39" s="35">
        <v>276</v>
      </c>
      <c r="C39" s="35">
        <v>119139</v>
      </c>
      <c r="D39" s="35">
        <v>28</v>
      </c>
      <c r="E39" s="35">
        <v>20981</v>
      </c>
      <c r="F39" s="35">
        <v>2</v>
      </c>
      <c r="G39" s="35">
        <v>94600</v>
      </c>
      <c r="H39" s="35">
        <f t="shared" si="40"/>
        <v>306</v>
      </c>
      <c r="I39" s="35">
        <f t="shared" si="41"/>
        <v>234720</v>
      </c>
      <c r="J39" s="36" t="s">
        <v>39</v>
      </c>
      <c r="K39" s="37" t="s">
        <v>40</v>
      </c>
      <c r="L39" s="79" t="s">
        <v>49</v>
      </c>
      <c r="M39" s="28"/>
      <c r="N39" s="38">
        <f t="shared" si="34"/>
        <v>45017</v>
      </c>
      <c r="O39" s="39">
        <v>0.33890999999999999</v>
      </c>
      <c r="P39" s="40">
        <v>9.7680000000000003E-2</v>
      </c>
      <c r="Q39" s="41">
        <f t="shared" si="35"/>
        <v>28739.900969999999</v>
      </c>
      <c r="R39" s="42">
        <v>0.32286999999999999</v>
      </c>
      <c r="S39" s="40">
        <v>9.7680000000000003E-2</v>
      </c>
      <c r="T39" s="41">
        <f t="shared" si="36"/>
        <v>4724.7113900000004</v>
      </c>
      <c r="U39" s="42">
        <v>0.22295000000000001</v>
      </c>
      <c r="V39" s="37">
        <v>9.7680000000000003E-2</v>
      </c>
      <c r="W39" s="41">
        <f t="shared" si="37"/>
        <v>11850.541999999999</v>
      </c>
      <c r="X39" s="43">
        <f t="shared" si="38"/>
        <v>45315.15436</v>
      </c>
      <c r="Y39" s="43">
        <f t="shared" si="39"/>
        <v>431.66304347826087</v>
      </c>
    </row>
    <row r="40" spans="1:27" s="34" customFormat="1" x14ac:dyDescent="0.3">
      <c r="A40" s="78">
        <v>44986</v>
      </c>
      <c r="B40" s="35">
        <v>269</v>
      </c>
      <c r="C40" s="35">
        <v>143927</v>
      </c>
      <c r="D40" s="35">
        <v>28</v>
      </c>
      <c r="E40" s="35">
        <v>30407</v>
      </c>
      <c r="F40" s="35">
        <v>2</v>
      </c>
      <c r="G40" s="35">
        <v>79980</v>
      </c>
      <c r="H40" s="35">
        <f t="shared" si="40"/>
        <v>299</v>
      </c>
      <c r="I40" s="35">
        <f t="shared" si="41"/>
        <v>254314</v>
      </c>
      <c r="J40" s="36" t="s">
        <v>39</v>
      </c>
      <c r="K40" s="37" t="s">
        <v>40</v>
      </c>
      <c r="L40" s="79" t="s">
        <v>49</v>
      </c>
      <c r="M40" s="28"/>
      <c r="N40" s="38">
        <f t="shared" si="34"/>
        <v>44986</v>
      </c>
      <c r="O40" s="39">
        <v>0.33890999999999999</v>
      </c>
      <c r="P40" s="40">
        <v>9.7680000000000003E-2</v>
      </c>
      <c r="Q40" s="41">
        <f t="shared" si="35"/>
        <v>34719.51021</v>
      </c>
      <c r="R40" s="42">
        <v>0.32286999999999999</v>
      </c>
      <c r="S40" s="40">
        <v>9.7680000000000003E-2</v>
      </c>
      <c r="T40" s="41">
        <f t="shared" si="36"/>
        <v>6847.3523299999997</v>
      </c>
      <c r="U40" s="42">
        <v>0.22295000000000001</v>
      </c>
      <c r="V40" s="37">
        <v>9.7680000000000003E-2</v>
      </c>
      <c r="W40" s="41">
        <f t="shared" si="37"/>
        <v>10019.094599999999</v>
      </c>
      <c r="X40" s="43">
        <f t="shared" si="38"/>
        <v>51585.957139999999</v>
      </c>
      <c r="Y40" s="43">
        <f t="shared" si="39"/>
        <v>535.04460966542752</v>
      </c>
    </row>
    <row r="41" spans="1:27" s="34" customFormat="1" x14ac:dyDescent="0.3">
      <c r="A41" s="78">
        <v>44958</v>
      </c>
      <c r="B41" s="35">
        <v>265</v>
      </c>
      <c r="C41" s="35">
        <v>154203</v>
      </c>
      <c r="D41" s="35">
        <v>28</v>
      </c>
      <c r="E41" s="35">
        <v>30126</v>
      </c>
      <c r="F41" s="35">
        <v>2</v>
      </c>
      <c r="G41" s="35">
        <v>88060</v>
      </c>
      <c r="H41" s="35">
        <f t="shared" si="40"/>
        <v>295</v>
      </c>
      <c r="I41" s="35">
        <f t="shared" si="41"/>
        <v>272389</v>
      </c>
      <c r="J41" s="36" t="s">
        <v>39</v>
      </c>
      <c r="K41" s="37" t="s">
        <v>40</v>
      </c>
      <c r="L41" s="79" t="s">
        <v>49</v>
      </c>
      <c r="M41" s="28"/>
      <c r="N41" s="38">
        <f t="shared" si="34"/>
        <v>44958</v>
      </c>
      <c r="O41" s="39">
        <v>0.33890999999999999</v>
      </c>
      <c r="P41" s="40">
        <v>9.7680000000000003E-2</v>
      </c>
      <c r="Q41" s="41">
        <f t="shared" si="35"/>
        <v>37198.389690000004</v>
      </c>
      <c r="R41" s="42">
        <v>0.32286999999999999</v>
      </c>
      <c r="S41" s="40">
        <v>9.7680000000000003E-2</v>
      </c>
      <c r="T41" s="41">
        <f t="shared" si="36"/>
        <v>6784.0739400000002</v>
      </c>
      <c r="U41" s="42">
        <v>0.22295000000000001</v>
      </c>
      <c r="V41" s="37">
        <v>9.7680000000000003E-2</v>
      </c>
      <c r="W41" s="41">
        <f t="shared" si="37"/>
        <v>11031.2762</v>
      </c>
      <c r="X41" s="43">
        <f t="shared" si="38"/>
        <v>55013.739830000006</v>
      </c>
      <c r="Y41" s="43">
        <f t="shared" si="39"/>
        <v>581.89811320754723</v>
      </c>
    </row>
    <row r="42" spans="1:27" s="34" customFormat="1" x14ac:dyDescent="0.3">
      <c r="A42" s="78">
        <v>44927</v>
      </c>
      <c r="B42" s="35">
        <v>252</v>
      </c>
      <c r="C42" s="35">
        <v>158072</v>
      </c>
      <c r="D42" s="35">
        <v>28</v>
      </c>
      <c r="E42" s="35">
        <v>34200</v>
      </c>
      <c r="F42" s="35">
        <v>2</v>
      </c>
      <c r="G42" s="35">
        <v>78760</v>
      </c>
      <c r="H42" s="35">
        <f t="shared" si="40"/>
        <v>282</v>
      </c>
      <c r="I42" s="35">
        <f t="shared" si="41"/>
        <v>271032</v>
      </c>
      <c r="J42" s="36" t="s">
        <v>39</v>
      </c>
      <c r="K42" s="37" t="s">
        <v>40</v>
      </c>
      <c r="L42" s="79" t="s">
        <v>49</v>
      </c>
      <c r="M42" s="28"/>
      <c r="N42" s="38">
        <f t="shared" si="34"/>
        <v>44927</v>
      </c>
      <c r="O42" s="39">
        <v>0.33890999999999999</v>
      </c>
      <c r="P42" s="40">
        <v>9.7680000000000003E-2</v>
      </c>
      <c r="Q42" s="41">
        <f t="shared" si="35"/>
        <v>38131.708559999999</v>
      </c>
      <c r="R42" s="42">
        <v>0.32286999999999999</v>
      </c>
      <c r="S42" s="40">
        <v>9.7680000000000003E-2</v>
      </c>
      <c r="T42" s="41">
        <f t="shared" si="36"/>
        <v>7701.4979999999996</v>
      </c>
      <c r="U42" s="42">
        <v>0.27387</v>
      </c>
      <c r="V42" s="37">
        <v>9.7680000000000003E-2</v>
      </c>
      <c r="W42" s="41">
        <f t="shared" si="37"/>
        <v>13876.724400000001</v>
      </c>
      <c r="X42" s="43">
        <f t="shared" si="38"/>
        <v>59709.930959999998</v>
      </c>
      <c r="Y42" s="43">
        <f t="shared" si="39"/>
        <v>627.26984126984132</v>
      </c>
    </row>
    <row r="43" spans="1:27" s="34" customFormat="1" x14ac:dyDescent="0.3">
      <c r="A43" s="78">
        <v>44896</v>
      </c>
      <c r="B43" s="35">
        <v>238</v>
      </c>
      <c r="C43" s="35">
        <v>151012</v>
      </c>
      <c r="D43" s="35">
        <v>29</v>
      </c>
      <c r="E43" s="35">
        <v>33195</v>
      </c>
      <c r="F43" s="35">
        <v>2</v>
      </c>
      <c r="G43" s="35">
        <v>74240</v>
      </c>
      <c r="H43" s="35">
        <f t="shared" ref="H43" si="42">F43+D43+B43</f>
        <v>269</v>
      </c>
      <c r="I43" s="35">
        <f t="shared" ref="I43" si="43">G43+E43+C43</f>
        <v>258447</v>
      </c>
      <c r="J43" s="36" t="s">
        <v>39</v>
      </c>
      <c r="K43" s="37" t="s">
        <v>40</v>
      </c>
      <c r="L43" s="79" t="s">
        <v>49</v>
      </c>
      <c r="M43" s="28"/>
      <c r="N43" s="38">
        <f t="shared" ref="N43" si="44">A43</f>
        <v>44896</v>
      </c>
      <c r="O43" s="39">
        <v>0.33890999999999999</v>
      </c>
      <c r="P43" s="40">
        <v>9.7680000000000003E-2</v>
      </c>
      <c r="Q43" s="41">
        <f t="shared" ref="Q43" si="45">(O43-P43)*C43</f>
        <v>36428.624759999999</v>
      </c>
      <c r="R43" s="42">
        <v>0.32286999999999999</v>
      </c>
      <c r="S43" s="40">
        <v>9.7680000000000003E-2</v>
      </c>
      <c r="T43" s="41">
        <f t="shared" ref="T43" si="46">(R43-S43)*E43</f>
        <v>7475.1820500000003</v>
      </c>
      <c r="U43" s="42">
        <v>0.27387</v>
      </c>
      <c r="V43" s="37">
        <v>9.7680000000000003E-2</v>
      </c>
      <c r="W43" s="41">
        <f t="shared" ref="W43" si="47">(U43-V43)*G43</f>
        <v>13080.345600000001</v>
      </c>
      <c r="X43" s="43">
        <f t="shared" ref="X43" si="48">W43+T43+Q43</f>
        <v>56984.152409999995</v>
      </c>
      <c r="Y43" s="43">
        <f t="shared" ref="Y43" si="49">IFERROR(C43/B43,0)</f>
        <v>634.50420168067228</v>
      </c>
    </row>
    <row r="44" spans="1:27" s="34" customFormat="1" x14ac:dyDescent="0.3">
      <c r="A44" s="78">
        <v>44866</v>
      </c>
      <c r="B44" s="35">
        <v>227</v>
      </c>
      <c r="C44" s="35">
        <v>138232</v>
      </c>
      <c r="D44" s="35">
        <v>30</v>
      </c>
      <c r="E44" s="35">
        <v>23194</v>
      </c>
      <c r="F44" s="35">
        <v>1</v>
      </c>
      <c r="G44" s="35">
        <v>117900</v>
      </c>
      <c r="H44" s="35">
        <f t="shared" ref="H44:H54" si="50">F44+D44+B44</f>
        <v>258</v>
      </c>
      <c r="I44" s="35">
        <f t="shared" ref="I44:I54" si="51">G44+E44+C44</f>
        <v>279326</v>
      </c>
      <c r="J44" s="36" t="s">
        <v>39</v>
      </c>
      <c r="K44" s="37" t="s">
        <v>40</v>
      </c>
      <c r="L44" s="79" t="s">
        <v>49</v>
      </c>
      <c r="M44" s="28"/>
      <c r="N44" s="38">
        <f t="shared" ref="N44:N54" si="52">A44</f>
        <v>44866</v>
      </c>
      <c r="O44" s="39">
        <v>0.33890999999999999</v>
      </c>
      <c r="P44" s="40">
        <v>9.7680000000000003E-2</v>
      </c>
      <c r="Q44" s="41">
        <f t="shared" ref="Q44:Q106" si="53">(O44-P44)*C44</f>
        <v>33345.70536</v>
      </c>
      <c r="R44" s="42">
        <v>0.32286999999999999</v>
      </c>
      <c r="S44" s="40">
        <v>9.7680000000000003E-2</v>
      </c>
      <c r="T44" s="41">
        <f t="shared" ref="T44:T106" si="54">(R44-S44)*E44</f>
        <v>5223.0568599999997</v>
      </c>
      <c r="U44" s="42">
        <v>0.27387</v>
      </c>
      <c r="V44" s="37">
        <v>9.7680000000000003E-2</v>
      </c>
      <c r="W44" s="41">
        <f t="shared" ref="W44:W62" si="55">(U44-V44)*G44</f>
        <v>20772.801000000003</v>
      </c>
      <c r="X44" s="43">
        <f t="shared" ref="X44:X106" si="56">W44+T44+Q44</f>
        <v>59341.563220000004</v>
      </c>
      <c r="Y44" s="43">
        <f t="shared" ref="Y44:Y54" si="57">IFERROR(C44/B44,0)</f>
        <v>608.95154185022022</v>
      </c>
    </row>
    <row r="45" spans="1:27" s="34" customFormat="1" x14ac:dyDescent="0.3">
      <c r="A45" s="78">
        <v>44835</v>
      </c>
      <c r="B45" s="35">
        <v>230</v>
      </c>
      <c r="C45" s="35">
        <v>93549</v>
      </c>
      <c r="D45" s="35">
        <v>30</v>
      </c>
      <c r="E45" s="35">
        <v>18591</v>
      </c>
      <c r="F45" s="35">
        <v>1</v>
      </c>
      <c r="G45" s="35">
        <v>49900</v>
      </c>
      <c r="H45" s="35">
        <f t="shared" si="50"/>
        <v>261</v>
      </c>
      <c r="I45" s="35">
        <f t="shared" si="51"/>
        <v>162040</v>
      </c>
      <c r="J45" s="36" t="s">
        <v>39</v>
      </c>
      <c r="K45" s="37" t="s">
        <v>40</v>
      </c>
      <c r="L45" s="79" t="s">
        <v>49</v>
      </c>
      <c r="M45" s="28"/>
      <c r="N45" s="38">
        <f t="shared" si="52"/>
        <v>44835</v>
      </c>
      <c r="O45" s="39">
        <v>0.11491</v>
      </c>
      <c r="P45" s="40">
        <v>9.7680000000000003E-2</v>
      </c>
      <c r="Q45" s="41">
        <f t="shared" si="53"/>
        <v>1611.8492699999995</v>
      </c>
      <c r="R45" s="42">
        <v>0.1037</v>
      </c>
      <c r="S45" s="40">
        <v>9.7680000000000003E-2</v>
      </c>
      <c r="T45" s="41">
        <f t="shared" si="54"/>
        <v>111.91781999999995</v>
      </c>
      <c r="U45" s="42">
        <v>0.21304000000000001</v>
      </c>
      <c r="V45" s="37">
        <v>9.7680000000000003E-2</v>
      </c>
      <c r="W45" s="41">
        <f t="shared" si="55"/>
        <v>5756.4639999999999</v>
      </c>
      <c r="X45" s="43">
        <f t="shared" si="56"/>
        <v>7480.2310899999993</v>
      </c>
      <c r="Y45" s="43">
        <f t="shared" si="57"/>
        <v>406.73478260869564</v>
      </c>
    </row>
    <row r="46" spans="1:27" s="34" customFormat="1" x14ac:dyDescent="0.3">
      <c r="A46" s="78">
        <v>44805</v>
      </c>
      <c r="B46" s="35">
        <v>230</v>
      </c>
      <c r="C46" s="35">
        <v>91303</v>
      </c>
      <c r="D46" s="35">
        <v>30</v>
      </c>
      <c r="E46" s="35">
        <v>15184</v>
      </c>
      <c r="F46" s="35">
        <v>1</v>
      </c>
      <c r="G46" s="35">
        <v>68800</v>
      </c>
      <c r="H46" s="35">
        <f t="shared" si="50"/>
        <v>261</v>
      </c>
      <c r="I46" s="35">
        <f t="shared" si="51"/>
        <v>175287</v>
      </c>
      <c r="J46" s="36" t="s">
        <v>39</v>
      </c>
      <c r="K46" s="37" t="s">
        <v>40</v>
      </c>
      <c r="L46" s="79" t="s">
        <v>49</v>
      </c>
      <c r="M46" s="28"/>
      <c r="N46" s="38">
        <f t="shared" si="52"/>
        <v>44805</v>
      </c>
      <c r="O46" s="39">
        <v>0.11491</v>
      </c>
      <c r="P46" s="40">
        <v>9.7680000000000003E-2</v>
      </c>
      <c r="Q46" s="41">
        <f t="shared" si="53"/>
        <v>1573.1506899999995</v>
      </c>
      <c r="R46" s="42">
        <v>0.1037</v>
      </c>
      <c r="S46" s="40">
        <v>9.7680000000000003E-2</v>
      </c>
      <c r="T46" s="41">
        <f t="shared" si="54"/>
        <v>91.407679999999957</v>
      </c>
      <c r="U46" s="42">
        <v>0.21304000000000001</v>
      </c>
      <c r="V46" s="37">
        <v>9.7680000000000003E-2</v>
      </c>
      <c r="W46" s="41">
        <f t="shared" si="55"/>
        <v>7936.768</v>
      </c>
      <c r="X46" s="43">
        <f t="shared" si="56"/>
        <v>9601.3263699999989</v>
      </c>
      <c r="Y46" s="43">
        <f t="shared" si="57"/>
        <v>396.96956521739128</v>
      </c>
      <c r="AA46" s="64"/>
    </row>
    <row r="47" spans="1:27" s="34" customFormat="1" x14ac:dyDescent="0.3">
      <c r="A47" s="78">
        <v>44774</v>
      </c>
      <c r="B47" s="35">
        <v>242</v>
      </c>
      <c r="C47" s="35">
        <v>113586</v>
      </c>
      <c r="D47" s="35">
        <v>30</v>
      </c>
      <c r="E47" s="35">
        <v>17806</v>
      </c>
      <c r="F47" s="35">
        <v>1</v>
      </c>
      <c r="G47" s="35">
        <v>144300</v>
      </c>
      <c r="H47" s="35">
        <f t="shared" si="50"/>
        <v>273</v>
      </c>
      <c r="I47" s="35">
        <f t="shared" si="51"/>
        <v>275692</v>
      </c>
      <c r="J47" s="36" t="s">
        <v>39</v>
      </c>
      <c r="K47" s="37" t="s">
        <v>40</v>
      </c>
      <c r="L47" s="79" t="s">
        <v>49</v>
      </c>
      <c r="M47" s="28"/>
      <c r="N47" s="38">
        <f t="shared" si="52"/>
        <v>44774</v>
      </c>
      <c r="O47" s="39">
        <v>0.11491</v>
      </c>
      <c r="P47" s="40">
        <v>9.7680000000000003E-2</v>
      </c>
      <c r="Q47" s="41">
        <f t="shared" si="53"/>
        <v>1957.0867799999994</v>
      </c>
      <c r="R47" s="42">
        <v>0.1037</v>
      </c>
      <c r="S47" s="40">
        <v>9.7680000000000003E-2</v>
      </c>
      <c r="T47" s="41">
        <f t="shared" si="54"/>
        <v>107.19211999999996</v>
      </c>
      <c r="U47" s="42">
        <v>0.21304000000000001</v>
      </c>
      <c r="V47" s="37">
        <v>9.7680000000000003E-2</v>
      </c>
      <c r="W47" s="41">
        <f t="shared" si="55"/>
        <v>16646.448</v>
      </c>
      <c r="X47" s="43">
        <f t="shared" si="56"/>
        <v>18710.726899999998</v>
      </c>
      <c r="Y47" s="43">
        <f t="shared" si="57"/>
        <v>469.36363636363637</v>
      </c>
      <c r="AA47" s="64"/>
    </row>
    <row r="48" spans="1:27" s="34" customFormat="1" x14ac:dyDescent="0.3">
      <c r="A48" s="78">
        <v>44743</v>
      </c>
      <c r="B48" s="35">
        <v>233</v>
      </c>
      <c r="C48" s="35">
        <v>115806</v>
      </c>
      <c r="D48" s="35">
        <v>30</v>
      </c>
      <c r="E48" s="35">
        <v>15709</v>
      </c>
      <c r="F48" s="35">
        <v>1</v>
      </c>
      <c r="G48" s="35">
        <v>133300</v>
      </c>
      <c r="H48" s="35">
        <f t="shared" si="50"/>
        <v>264</v>
      </c>
      <c r="I48" s="35">
        <f t="shared" si="51"/>
        <v>264815</v>
      </c>
      <c r="J48" s="36" t="s">
        <v>39</v>
      </c>
      <c r="K48" s="37" t="s">
        <v>40</v>
      </c>
      <c r="L48" s="79" t="s">
        <v>49</v>
      </c>
      <c r="M48" s="28"/>
      <c r="N48" s="38">
        <f t="shared" si="52"/>
        <v>44743</v>
      </c>
      <c r="O48" s="39">
        <v>0.11491</v>
      </c>
      <c r="P48" s="40">
        <v>9.7680000000000003E-2</v>
      </c>
      <c r="Q48" s="41">
        <f t="shared" si="53"/>
        <v>1995.3373799999995</v>
      </c>
      <c r="R48" s="42">
        <v>0.1037</v>
      </c>
      <c r="S48" s="40">
        <v>9.7680000000000003E-2</v>
      </c>
      <c r="T48" s="41">
        <f t="shared" si="54"/>
        <v>94.568179999999955</v>
      </c>
      <c r="U48" s="42">
        <v>0.10796</v>
      </c>
      <c r="V48" s="37">
        <v>9.7680000000000003E-2</v>
      </c>
      <c r="W48" s="41">
        <f t="shared" si="55"/>
        <v>1370.3239999999996</v>
      </c>
      <c r="X48" s="43">
        <f t="shared" si="56"/>
        <v>3460.2295599999989</v>
      </c>
      <c r="Y48" s="43">
        <f t="shared" si="57"/>
        <v>497.0214592274678</v>
      </c>
      <c r="AA48" s="64"/>
    </row>
    <row r="49" spans="1:27" s="34" customFormat="1" x14ac:dyDescent="0.3">
      <c r="A49" s="78">
        <v>44713</v>
      </c>
      <c r="B49" s="35">
        <v>234</v>
      </c>
      <c r="C49" s="35">
        <v>103946</v>
      </c>
      <c r="D49" s="35">
        <v>30</v>
      </c>
      <c r="E49" s="35">
        <v>15739</v>
      </c>
      <c r="F49" s="35">
        <v>1</v>
      </c>
      <c r="G49" s="35">
        <v>139700</v>
      </c>
      <c r="H49" s="35">
        <f t="shared" si="50"/>
        <v>265</v>
      </c>
      <c r="I49" s="35">
        <f t="shared" si="51"/>
        <v>259385</v>
      </c>
      <c r="J49" s="36" t="s">
        <v>39</v>
      </c>
      <c r="K49" s="37" t="s">
        <v>40</v>
      </c>
      <c r="L49" s="79" t="s">
        <v>49</v>
      </c>
      <c r="M49" s="28"/>
      <c r="N49" s="38">
        <f t="shared" si="52"/>
        <v>44713</v>
      </c>
      <c r="O49" s="39">
        <v>0.11491</v>
      </c>
      <c r="P49" s="40">
        <v>9.7680000000000003E-2</v>
      </c>
      <c r="Q49" s="41">
        <f t="shared" si="53"/>
        <v>1790.9895799999995</v>
      </c>
      <c r="R49" s="42">
        <v>0.1037</v>
      </c>
      <c r="S49" s="40">
        <v>9.7680000000000003E-2</v>
      </c>
      <c r="T49" s="41">
        <f t="shared" si="54"/>
        <v>94.748779999999968</v>
      </c>
      <c r="U49" s="42">
        <v>0.10796</v>
      </c>
      <c r="V49" s="37">
        <v>9.7680000000000003E-2</v>
      </c>
      <c r="W49" s="41">
        <f t="shared" si="55"/>
        <v>1436.1159999999998</v>
      </c>
      <c r="X49" s="43">
        <f t="shared" si="56"/>
        <v>3321.8543599999994</v>
      </c>
      <c r="Y49" s="43">
        <f t="shared" si="57"/>
        <v>444.21367521367523</v>
      </c>
      <c r="AA49" s="64"/>
    </row>
    <row r="50" spans="1:27" s="34" customFormat="1" x14ac:dyDescent="0.3">
      <c r="A50" s="78">
        <v>44682</v>
      </c>
      <c r="B50" s="35">
        <v>235</v>
      </c>
      <c r="C50" s="35">
        <v>94676</v>
      </c>
      <c r="D50" s="35">
        <v>30</v>
      </c>
      <c r="E50" s="35">
        <v>14472</v>
      </c>
      <c r="F50" s="35">
        <v>1</v>
      </c>
      <c r="G50" s="35">
        <v>142600</v>
      </c>
      <c r="H50" s="35">
        <f t="shared" si="50"/>
        <v>266</v>
      </c>
      <c r="I50" s="35">
        <f t="shared" si="51"/>
        <v>251748</v>
      </c>
      <c r="J50" s="36" t="s">
        <v>39</v>
      </c>
      <c r="K50" s="37" t="s">
        <v>40</v>
      </c>
      <c r="L50" s="79" t="s">
        <v>49</v>
      </c>
      <c r="M50" s="28"/>
      <c r="N50" s="38">
        <f t="shared" si="52"/>
        <v>44682</v>
      </c>
      <c r="O50" s="39">
        <v>0.11491</v>
      </c>
      <c r="P50" s="40">
        <v>9.7680000000000003E-2</v>
      </c>
      <c r="Q50" s="41">
        <f t="shared" si="53"/>
        <v>1631.2674799999995</v>
      </c>
      <c r="R50" s="42">
        <v>0.1037</v>
      </c>
      <c r="S50" s="40">
        <v>9.7680000000000003E-2</v>
      </c>
      <c r="T50" s="41">
        <f t="shared" si="54"/>
        <v>87.121439999999964</v>
      </c>
      <c r="U50" s="42">
        <v>0.10796</v>
      </c>
      <c r="V50" s="37">
        <v>9.7680000000000003E-2</v>
      </c>
      <c r="W50" s="41">
        <f t="shared" si="55"/>
        <v>1465.9279999999997</v>
      </c>
      <c r="X50" s="43">
        <f t="shared" si="56"/>
        <v>3184.3169199999993</v>
      </c>
      <c r="Y50" s="43">
        <f t="shared" si="57"/>
        <v>402.87659574468086</v>
      </c>
      <c r="AA50" s="64"/>
    </row>
    <row r="51" spans="1:27" s="34" customFormat="1" x14ac:dyDescent="0.3">
      <c r="A51" s="78">
        <v>44652</v>
      </c>
      <c r="B51" s="35">
        <v>235</v>
      </c>
      <c r="C51" s="35">
        <v>100716</v>
      </c>
      <c r="D51" s="35">
        <v>30</v>
      </c>
      <c r="E51" s="35">
        <v>17704</v>
      </c>
      <c r="F51" s="35">
        <v>1</v>
      </c>
      <c r="G51" s="35">
        <v>152900</v>
      </c>
      <c r="H51" s="35">
        <f t="shared" si="50"/>
        <v>266</v>
      </c>
      <c r="I51" s="35">
        <f t="shared" si="51"/>
        <v>271320</v>
      </c>
      <c r="J51" s="36" t="s">
        <v>39</v>
      </c>
      <c r="K51" s="37" t="s">
        <v>40</v>
      </c>
      <c r="L51" s="79" t="s">
        <v>49</v>
      </c>
      <c r="M51" s="28"/>
      <c r="N51" s="38">
        <f t="shared" si="52"/>
        <v>44652</v>
      </c>
      <c r="O51" s="39">
        <v>0.14821000000000001</v>
      </c>
      <c r="P51" s="40">
        <v>9.7680000000000003E-2</v>
      </c>
      <c r="Q51" s="41">
        <f t="shared" si="53"/>
        <v>5089.1794800000007</v>
      </c>
      <c r="R51" s="42">
        <v>0.13113</v>
      </c>
      <c r="S51" s="40">
        <v>9.7680000000000003E-2</v>
      </c>
      <c r="T51" s="41">
        <f t="shared" si="54"/>
        <v>592.19879999999989</v>
      </c>
      <c r="U51" s="42">
        <v>0.15892000000000001</v>
      </c>
      <c r="V51" s="37">
        <v>9.7680000000000003E-2</v>
      </c>
      <c r="W51" s="41">
        <f t="shared" si="55"/>
        <v>9363.5959999999995</v>
      </c>
      <c r="X51" s="43">
        <f t="shared" si="56"/>
        <v>15044.97428</v>
      </c>
      <c r="Y51" s="43">
        <f t="shared" si="57"/>
        <v>428.5787234042553</v>
      </c>
      <c r="AA51" s="64"/>
    </row>
    <row r="52" spans="1:27" s="34" customFormat="1" x14ac:dyDescent="0.3">
      <c r="A52" s="78">
        <v>44621</v>
      </c>
      <c r="B52" s="35">
        <v>237</v>
      </c>
      <c r="C52" s="35">
        <v>127775</v>
      </c>
      <c r="D52" s="35">
        <v>30</v>
      </c>
      <c r="E52" s="35">
        <v>26351</v>
      </c>
      <c r="F52" s="35">
        <v>1</v>
      </c>
      <c r="G52" s="35">
        <v>147800</v>
      </c>
      <c r="H52" s="35">
        <f t="shared" si="50"/>
        <v>268</v>
      </c>
      <c r="I52" s="35">
        <f t="shared" si="51"/>
        <v>301926</v>
      </c>
      <c r="J52" s="36" t="s">
        <v>39</v>
      </c>
      <c r="K52" s="37" t="s">
        <v>40</v>
      </c>
      <c r="L52" s="79" t="s">
        <v>49</v>
      </c>
      <c r="M52" s="28"/>
      <c r="N52" s="38">
        <f t="shared" si="52"/>
        <v>44621</v>
      </c>
      <c r="O52" s="39">
        <v>0.14821000000000001</v>
      </c>
      <c r="P52" s="40">
        <v>9.7680000000000003E-2</v>
      </c>
      <c r="Q52" s="41">
        <f t="shared" si="53"/>
        <v>6456.4707500000004</v>
      </c>
      <c r="R52" s="42">
        <v>0.13113</v>
      </c>
      <c r="S52" s="40">
        <v>9.7680000000000003E-2</v>
      </c>
      <c r="T52" s="41">
        <f t="shared" si="54"/>
        <v>881.44094999999982</v>
      </c>
      <c r="U52" s="42">
        <v>0.15892000000000001</v>
      </c>
      <c r="V52" s="37">
        <v>9.7680000000000003E-2</v>
      </c>
      <c r="W52" s="41">
        <f t="shared" si="55"/>
        <v>9051.2720000000008</v>
      </c>
      <c r="X52" s="43">
        <f t="shared" si="56"/>
        <v>16389.183700000001</v>
      </c>
      <c r="Y52" s="43">
        <f t="shared" si="57"/>
        <v>539.13502109704643</v>
      </c>
      <c r="AA52" s="64"/>
    </row>
    <row r="53" spans="1:27" s="34" customFormat="1" x14ac:dyDescent="0.3">
      <c r="A53" s="78">
        <v>44593</v>
      </c>
      <c r="B53" s="35">
        <v>241</v>
      </c>
      <c r="C53" s="35">
        <v>141484</v>
      </c>
      <c r="D53" s="35">
        <v>30</v>
      </c>
      <c r="E53" s="35">
        <v>38608</v>
      </c>
      <c r="F53" s="35">
        <v>1</v>
      </c>
      <c r="G53" s="35">
        <v>117300</v>
      </c>
      <c r="H53" s="35">
        <f t="shared" si="50"/>
        <v>272</v>
      </c>
      <c r="I53" s="35">
        <f t="shared" si="51"/>
        <v>297392</v>
      </c>
      <c r="J53" s="36" t="s">
        <v>39</v>
      </c>
      <c r="K53" s="37" t="s">
        <v>40</v>
      </c>
      <c r="L53" s="79" t="s">
        <v>49</v>
      </c>
      <c r="M53" s="28"/>
      <c r="N53" s="38">
        <f t="shared" si="52"/>
        <v>44593</v>
      </c>
      <c r="O53" s="39">
        <v>0.14821000000000001</v>
      </c>
      <c r="P53" s="40">
        <v>9.7680000000000003E-2</v>
      </c>
      <c r="Q53" s="41">
        <f t="shared" si="53"/>
        <v>7149.1865200000011</v>
      </c>
      <c r="R53" s="42">
        <v>0.13113</v>
      </c>
      <c r="S53" s="40">
        <v>9.7680000000000003E-2</v>
      </c>
      <c r="T53" s="41">
        <f t="shared" si="54"/>
        <v>1291.4375999999997</v>
      </c>
      <c r="U53" s="42">
        <v>0.15892000000000001</v>
      </c>
      <c r="V53" s="37">
        <v>9.7680000000000003E-2</v>
      </c>
      <c r="W53" s="41">
        <f t="shared" si="55"/>
        <v>7183.4520000000002</v>
      </c>
      <c r="X53" s="43">
        <f t="shared" si="56"/>
        <v>15624.076120000002</v>
      </c>
      <c r="Y53" s="43">
        <f t="shared" si="57"/>
        <v>587.07053941908714</v>
      </c>
      <c r="AA53" s="64"/>
    </row>
    <row r="54" spans="1:27" s="34" customFormat="1" x14ac:dyDescent="0.3">
      <c r="A54" s="78">
        <v>44562</v>
      </c>
      <c r="B54" s="35">
        <v>240</v>
      </c>
      <c r="C54" s="35">
        <v>159793</v>
      </c>
      <c r="D54" s="35">
        <v>31</v>
      </c>
      <c r="E54" s="35">
        <v>48390</v>
      </c>
      <c r="F54" s="35">
        <v>1</v>
      </c>
      <c r="G54" s="35">
        <v>103300</v>
      </c>
      <c r="H54" s="35">
        <f t="shared" si="50"/>
        <v>272</v>
      </c>
      <c r="I54" s="35">
        <f t="shared" si="51"/>
        <v>311483</v>
      </c>
      <c r="J54" s="36" t="s">
        <v>39</v>
      </c>
      <c r="K54" s="37" t="s">
        <v>40</v>
      </c>
      <c r="L54" s="79" t="s">
        <v>49</v>
      </c>
      <c r="M54" s="28"/>
      <c r="N54" s="38">
        <f t="shared" si="52"/>
        <v>44562</v>
      </c>
      <c r="O54" s="39">
        <v>0.14821000000000001</v>
      </c>
      <c r="P54" s="40">
        <v>9.7680000000000003E-2</v>
      </c>
      <c r="Q54" s="41">
        <f t="shared" si="53"/>
        <v>8074.340290000001</v>
      </c>
      <c r="R54" s="42">
        <v>0.13113</v>
      </c>
      <c r="S54" s="40">
        <v>9.7680000000000003E-2</v>
      </c>
      <c r="T54" s="41">
        <f t="shared" si="54"/>
        <v>1618.6454999999996</v>
      </c>
      <c r="U54" s="42">
        <v>0.16606000000000001</v>
      </c>
      <c r="V54" s="37">
        <v>9.7680000000000003E-2</v>
      </c>
      <c r="W54" s="41">
        <f t="shared" si="55"/>
        <v>7063.6540000000014</v>
      </c>
      <c r="X54" s="43">
        <f t="shared" si="56"/>
        <v>16756.639790000001</v>
      </c>
      <c r="Y54" s="43">
        <f t="shared" si="57"/>
        <v>665.80416666666667</v>
      </c>
      <c r="AA54" s="64"/>
    </row>
    <row r="55" spans="1:27" s="34" customFormat="1" x14ac:dyDescent="0.3">
      <c r="A55" s="78">
        <v>44531</v>
      </c>
      <c r="B55" s="35">
        <v>222</v>
      </c>
      <c r="C55" s="35">
        <v>146730</v>
      </c>
      <c r="D55" s="35">
        <v>29</v>
      </c>
      <c r="E55" s="35">
        <v>35180</v>
      </c>
      <c r="F55" s="35">
        <v>0</v>
      </c>
      <c r="G55" s="35">
        <v>0</v>
      </c>
      <c r="H55" s="35">
        <f t="shared" ref="H55" si="58">F55+D55+B55</f>
        <v>251</v>
      </c>
      <c r="I55" s="35">
        <f t="shared" ref="I55" si="59">G55+E55+C55</f>
        <v>181910</v>
      </c>
      <c r="J55" s="36" t="s">
        <v>39</v>
      </c>
      <c r="K55" s="37" t="s">
        <v>40</v>
      </c>
      <c r="L55" s="79" t="s">
        <v>49</v>
      </c>
      <c r="M55" s="28"/>
      <c r="N55" s="38">
        <f t="shared" ref="N55" si="60">A55</f>
        <v>44531</v>
      </c>
      <c r="O55" s="39">
        <v>0.14821000000000001</v>
      </c>
      <c r="P55" s="40">
        <v>9.7680000000000003E-2</v>
      </c>
      <c r="Q55" s="41">
        <f t="shared" si="53"/>
        <v>7414.2669000000005</v>
      </c>
      <c r="R55" s="42">
        <v>0.13113</v>
      </c>
      <c r="S55" s="40">
        <v>9.7680000000000003E-2</v>
      </c>
      <c r="T55" s="41">
        <f t="shared" si="54"/>
        <v>1176.7709999999997</v>
      </c>
      <c r="U55" s="42">
        <v>0.16606000000000001</v>
      </c>
      <c r="V55" s="37">
        <v>9.7680000000000003E-2</v>
      </c>
      <c r="W55" s="41">
        <f t="shared" si="55"/>
        <v>0</v>
      </c>
      <c r="X55" s="43">
        <f t="shared" si="56"/>
        <v>8591.0378999999994</v>
      </c>
      <c r="Y55" s="43">
        <f t="shared" ref="Y55" si="61">IFERROR(C55/B55,0)</f>
        <v>660.94594594594594</v>
      </c>
      <c r="AA55" s="64"/>
    </row>
    <row r="56" spans="1:27" s="34" customFormat="1" x14ac:dyDescent="0.3">
      <c r="A56" s="78">
        <v>44501</v>
      </c>
      <c r="B56" s="35">
        <v>220</v>
      </c>
      <c r="C56" s="35">
        <v>130605</v>
      </c>
      <c r="D56" s="35">
        <v>29</v>
      </c>
      <c r="E56" s="35">
        <v>30957</v>
      </c>
      <c r="F56" s="35">
        <v>0</v>
      </c>
      <c r="G56" s="35">
        <v>0</v>
      </c>
      <c r="H56" s="35">
        <f t="shared" ref="H56" si="62">F56+D56+B56</f>
        <v>249</v>
      </c>
      <c r="I56" s="35">
        <f t="shared" ref="I56" si="63">G56+E56+C56</f>
        <v>161562</v>
      </c>
      <c r="J56" s="36" t="s">
        <v>39</v>
      </c>
      <c r="K56" s="37" t="s">
        <v>40</v>
      </c>
      <c r="L56" s="79" t="s">
        <v>49</v>
      </c>
      <c r="M56" s="28"/>
      <c r="N56" s="38">
        <f t="shared" ref="N56" si="64">A56</f>
        <v>44501</v>
      </c>
      <c r="O56" s="39">
        <v>0.14821000000000001</v>
      </c>
      <c r="P56" s="40">
        <v>9.7680000000000003E-2</v>
      </c>
      <c r="Q56" s="41">
        <f t="shared" si="53"/>
        <v>6599.4706500000011</v>
      </c>
      <c r="R56" s="42">
        <v>0.13113</v>
      </c>
      <c r="S56" s="40">
        <v>9.7680000000000003E-2</v>
      </c>
      <c r="T56" s="41">
        <f t="shared" si="54"/>
        <v>1035.5116499999997</v>
      </c>
      <c r="U56" s="42">
        <v>0.16606000000000001</v>
      </c>
      <c r="V56" s="37">
        <v>9.7680000000000003E-2</v>
      </c>
      <c r="W56" s="41">
        <f t="shared" si="55"/>
        <v>0</v>
      </c>
      <c r="X56" s="43">
        <f t="shared" si="56"/>
        <v>7634.9823000000006</v>
      </c>
      <c r="Y56" s="43">
        <f t="shared" ref="Y56" si="65">IFERROR(C56/B56,0)</f>
        <v>593.65909090909088</v>
      </c>
      <c r="AA56" s="64"/>
    </row>
    <row r="57" spans="1:27" s="34" customFormat="1" x14ac:dyDescent="0.3">
      <c r="A57" s="78">
        <f t="shared" ref="A57:A66" si="66">A58+31</f>
        <v>44482</v>
      </c>
      <c r="B57" s="35">
        <v>221</v>
      </c>
      <c r="C57" s="35">
        <v>106157</v>
      </c>
      <c r="D57" s="35">
        <v>27</v>
      </c>
      <c r="E57" s="35">
        <v>13978</v>
      </c>
      <c r="F57" s="35">
        <v>0</v>
      </c>
      <c r="G57" s="35">
        <v>0</v>
      </c>
      <c r="H57" s="35">
        <f t="shared" ref="H57:H63" si="67">F57+D57+B57</f>
        <v>248</v>
      </c>
      <c r="I57" s="35">
        <f t="shared" ref="I57:I63" si="68">G57+E57+C57</f>
        <v>120135</v>
      </c>
      <c r="J57" s="36" t="s">
        <v>39</v>
      </c>
      <c r="K57" s="37" t="s">
        <v>40</v>
      </c>
      <c r="L57" s="79" t="s">
        <v>49</v>
      </c>
      <c r="M57" s="28"/>
      <c r="N57" s="38">
        <f t="shared" ref="N57:N66" si="69">A57</f>
        <v>44482</v>
      </c>
      <c r="O57" s="39">
        <v>9.7070000000000004E-2</v>
      </c>
      <c r="P57" s="40">
        <v>9.7680000000000003E-2</v>
      </c>
      <c r="Q57" s="41">
        <f t="shared" si="53"/>
        <v>-64.755769999999941</v>
      </c>
      <c r="R57" s="42">
        <v>8.4400000000000003E-2</v>
      </c>
      <c r="S57" s="40">
        <v>9.7680000000000003E-2</v>
      </c>
      <c r="T57" s="41">
        <f t="shared" si="54"/>
        <v>-185.62783999999999</v>
      </c>
      <c r="U57" s="42"/>
      <c r="V57" s="37"/>
      <c r="W57" s="41">
        <f t="shared" si="55"/>
        <v>0</v>
      </c>
      <c r="X57" s="43">
        <f t="shared" si="56"/>
        <v>-250.38360999999992</v>
      </c>
      <c r="Y57" s="43">
        <f t="shared" ref="Y57:Y119" si="70">IFERROR(C57/B57,0)</f>
        <v>480.34841628959276</v>
      </c>
      <c r="AA57" s="64"/>
    </row>
    <row r="58" spans="1:27" s="34" customFormat="1" x14ac:dyDescent="0.3">
      <c r="A58" s="78">
        <f t="shared" si="66"/>
        <v>44451</v>
      </c>
      <c r="B58" s="35">
        <v>224</v>
      </c>
      <c r="C58" s="35">
        <v>83371</v>
      </c>
      <c r="D58" s="35">
        <v>29</v>
      </c>
      <c r="E58" s="35">
        <v>13806</v>
      </c>
      <c r="F58" s="35">
        <v>0</v>
      </c>
      <c r="G58" s="35">
        <v>0</v>
      </c>
      <c r="H58" s="35">
        <f t="shared" si="67"/>
        <v>253</v>
      </c>
      <c r="I58" s="35">
        <f t="shared" si="68"/>
        <v>97177</v>
      </c>
      <c r="J58" s="36" t="s">
        <v>39</v>
      </c>
      <c r="K58" s="37" t="s">
        <v>40</v>
      </c>
      <c r="L58" s="79" t="s">
        <v>49</v>
      </c>
      <c r="M58" s="28"/>
      <c r="N58" s="38">
        <f t="shared" si="69"/>
        <v>44451</v>
      </c>
      <c r="O58" s="39">
        <v>9.7070000000000004E-2</v>
      </c>
      <c r="P58" s="40">
        <v>9.7680000000000003E-2</v>
      </c>
      <c r="Q58" s="41">
        <f t="shared" si="53"/>
        <v>-50.856309999999951</v>
      </c>
      <c r="R58" s="42">
        <v>8.4400000000000003E-2</v>
      </c>
      <c r="S58" s="40">
        <v>9.7680000000000003E-2</v>
      </c>
      <c r="T58" s="41">
        <f t="shared" si="54"/>
        <v>-183.34368000000001</v>
      </c>
      <c r="U58" s="42"/>
      <c r="V58" s="37"/>
      <c r="W58" s="41">
        <f t="shared" si="55"/>
        <v>0</v>
      </c>
      <c r="X58" s="43">
        <f t="shared" si="56"/>
        <v>-234.19998999999996</v>
      </c>
      <c r="Y58" s="43">
        <f t="shared" si="70"/>
        <v>372.19196428571428</v>
      </c>
      <c r="AA58" s="64"/>
    </row>
    <row r="59" spans="1:27" s="34" customFormat="1" x14ac:dyDescent="0.3">
      <c r="A59" s="78">
        <f t="shared" si="66"/>
        <v>44420</v>
      </c>
      <c r="B59" s="35">
        <v>229</v>
      </c>
      <c r="C59" s="35">
        <v>123556</v>
      </c>
      <c r="D59" s="35">
        <v>29</v>
      </c>
      <c r="E59" s="35">
        <v>17831</v>
      </c>
      <c r="F59" s="35">
        <v>0</v>
      </c>
      <c r="G59" s="35">
        <v>0</v>
      </c>
      <c r="H59" s="35">
        <f t="shared" si="67"/>
        <v>258</v>
      </c>
      <c r="I59" s="35">
        <f t="shared" si="68"/>
        <v>141387</v>
      </c>
      <c r="J59" s="36" t="s">
        <v>39</v>
      </c>
      <c r="K59" s="37" t="s">
        <v>40</v>
      </c>
      <c r="L59" s="79" t="s">
        <v>49</v>
      </c>
      <c r="M59" s="28"/>
      <c r="N59" s="38">
        <f t="shared" si="69"/>
        <v>44420</v>
      </c>
      <c r="O59" s="39">
        <v>9.7070000000000004E-2</v>
      </c>
      <c r="P59" s="40">
        <v>9.7680000000000003E-2</v>
      </c>
      <c r="Q59" s="41">
        <f t="shared" si="53"/>
        <v>-75.369159999999937</v>
      </c>
      <c r="R59" s="42">
        <v>8.4400000000000003E-2</v>
      </c>
      <c r="S59" s="40">
        <v>9.7680000000000003E-2</v>
      </c>
      <c r="T59" s="41">
        <f t="shared" si="54"/>
        <v>-236.79568</v>
      </c>
      <c r="U59" s="42"/>
      <c r="V59" s="37"/>
      <c r="W59" s="41">
        <f t="shared" si="55"/>
        <v>0</v>
      </c>
      <c r="X59" s="43">
        <f t="shared" si="56"/>
        <v>-312.16483999999991</v>
      </c>
      <c r="Y59" s="43">
        <f t="shared" si="70"/>
        <v>539.54585152838433</v>
      </c>
      <c r="AA59" s="64"/>
    </row>
    <row r="60" spans="1:27" s="34" customFormat="1" x14ac:dyDescent="0.3">
      <c r="A60" s="78">
        <f t="shared" si="66"/>
        <v>44389</v>
      </c>
      <c r="B60" s="35">
        <v>232</v>
      </c>
      <c r="C60" s="35">
        <v>99322</v>
      </c>
      <c r="D60" s="35">
        <v>28</v>
      </c>
      <c r="E60" s="35">
        <v>13608</v>
      </c>
      <c r="F60" s="35">
        <v>0</v>
      </c>
      <c r="G60" s="35">
        <v>0</v>
      </c>
      <c r="H60" s="35">
        <f t="shared" si="67"/>
        <v>260</v>
      </c>
      <c r="I60" s="35">
        <f t="shared" si="68"/>
        <v>112930</v>
      </c>
      <c r="J60" s="36" t="s">
        <v>39</v>
      </c>
      <c r="K60" s="37" t="s">
        <v>40</v>
      </c>
      <c r="L60" s="79" t="s">
        <v>49</v>
      </c>
      <c r="M60" s="28"/>
      <c r="N60" s="38">
        <f t="shared" si="69"/>
        <v>44389</v>
      </c>
      <c r="O60" s="39">
        <v>9.7070000000000004E-2</v>
      </c>
      <c r="P60" s="40">
        <v>9.7680000000000003E-2</v>
      </c>
      <c r="Q60" s="41">
        <f t="shared" si="53"/>
        <v>-60.586419999999947</v>
      </c>
      <c r="R60" s="42">
        <v>8.4400000000000003E-2</v>
      </c>
      <c r="S60" s="40">
        <v>9.7680000000000003E-2</v>
      </c>
      <c r="T60" s="41">
        <f t="shared" si="54"/>
        <v>-180.71423999999999</v>
      </c>
      <c r="U60" s="42"/>
      <c r="V60" s="37"/>
      <c r="W60" s="41">
        <f t="shared" si="55"/>
        <v>0</v>
      </c>
      <c r="X60" s="43">
        <f t="shared" si="56"/>
        <v>-241.30065999999994</v>
      </c>
      <c r="Y60" s="43">
        <f t="shared" si="70"/>
        <v>428.11206896551727</v>
      </c>
      <c r="AA60" s="64"/>
    </row>
    <row r="61" spans="1:27" s="34" customFormat="1" x14ac:dyDescent="0.3">
      <c r="A61" s="78">
        <f t="shared" si="66"/>
        <v>44358</v>
      </c>
      <c r="B61" s="35">
        <v>233</v>
      </c>
      <c r="C61" s="35">
        <v>110984</v>
      </c>
      <c r="D61" s="35">
        <v>28</v>
      </c>
      <c r="E61" s="35">
        <v>16274</v>
      </c>
      <c r="F61" s="35">
        <v>0</v>
      </c>
      <c r="G61" s="35">
        <v>0</v>
      </c>
      <c r="H61" s="35">
        <f t="shared" si="67"/>
        <v>261</v>
      </c>
      <c r="I61" s="35">
        <f t="shared" si="68"/>
        <v>127258</v>
      </c>
      <c r="J61" s="36" t="s">
        <v>39</v>
      </c>
      <c r="K61" s="37" t="s">
        <v>40</v>
      </c>
      <c r="L61" s="79" t="s">
        <v>49</v>
      </c>
      <c r="M61" s="28"/>
      <c r="N61" s="38">
        <f t="shared" si="69"/>
        <v>44358</v>
      </c>
      <c r="O61" s="39">
        <v>9.7070000000000004E-2</v>
      </c>
      <c r="P61" s="40">
        <v>9.7680000000000003E-2</v>
      </c>
      <c r="Q61" s="41">
        <f t="shared" si="53"/>
        <v>-67.700239999999937</v>
      </c>
      <c r="R61" s="42">
        <v>8.4400000000000003E-2</v>
      </c>
      <c r="S61" s="40">
        <v>9.7680000000000003E-2</v>
      </c>
      <c r="T61" s="41">
        <f t="shared" si="54"/>
        <v>-216.11872</v>
      </c>
      <c r="U61" s="42"/>
      <c r="V61" s="37"/>
      <c r="W61" s="41">
        <f t="shared" si="55"/>
        <v>0</v>
      </c>
      <c r="X61" s="43">
        <f t="shared" si="56"/>
        <v>-283.81895999999995</v>
      </c>
      <c r="Y61" s="43">
        <f t="shared" si="70"/>
        <v>476.32618025751071</v>
      </c>
      <c r="AA61" s="64"/>
    </row>
    <row r="62" spans="1:27" s="34" customFormat="1" x14ac:dyDescent="0.3">
      <c r="A62" s="78">
        <f t="shared" si="66"/>
        <v>44327</v>
      </c>
      <c r="B62" s="35">
        <v>235</v>
      </c>
      <c r="C62" s="35">
        <v>99552</v>
      </c>
      <c r="D62" s="35">
        <v>28</v>
      </c>
      <c r="E62" s="35">
        <v>17823</v>
      </c>
      <c r="F62" s="35">
        <v>0</v>
      </c>
      <c r="G62" s="35">
        <v>0</v>
      </c>
      <c r="H62" s="35">
        <f t="shared" si="67"/>
        <v>263</v>
      </c>
      <c r="I62" s="35">
        <f t="shared" si="68"/>
        <v>117375</v>
      </c>
      <c r="J62" s="36" t="s">
        <v>39</v>
      </c>
      <c r="K62" s="37" t="s">
        <v>40</v>
      </c>
      <c r="L62" s="79" t="s">
        <v>49</v>
      </c>
      <c r="M62" s="28"/>
      <c r="N62" s="38">
        <f t="shared" si="69"/>
        <v>44327</v>
      </c>
      <c r="O62" s="39">
        <v>9.7070000000000004E-2</v>
      </c>
      <c r="P62" s="40">
        <v>9.7680000000000003E-2</v>
      </c>
      <c r="Q62" s="41">
        <f t="shared" si="53"/>
        <v>-60.726719999999943</v>
      </c>
      <c r="R62" s="42">
        <v>8.4400000000000003E-2</v>
      </c>
      <c r="S62" s="40">
        <v>9.7680000000000003E-2</v>
      </c>
      <c r="T62" s="41">
        <f t="shared" si="54"/>
        <v>-236.68943999999999</v>
      </c>
      <c r="U62" s="42"/>
      <c r="V62" s="37"/>
      <c r="W62" s="41">
        <f t="shared" si="55"/>
        <v>0</v>
      </c>
      <c r="X62" s="43">
        <f t="shared" si="56"/>
        <v>-297.41615999999993</v>
      </c>
      <c r="Y62" s="43">
        <f t="shared" si="70"/>
        <v>423.6255319148936</v>
      </c>
      <c r="AA62" s="64"/>
    </row>
    <row r="63" spans="1:27" s="34" customFormat="1" x14ac:dyDescent="0.3">
      <c r="A63" s="78">
        <f t="shared" si="66"/>
        <v>44296</v>
      </c>
      <c r="B63" s="35">
        <v>235</v>
      </c>
      <c r="C63" s="35">
        <v>109309</v>
      </c>
      <c r="D63" s="35">
        <v>29</v>
      </c>
      <c r="E63" s="35">
        <v>26963</v>
      </c>
      <c r="F63" s="35">
        <v>0</v>
      </c>
      <c r="G63" s="35">
        <v>0</v>
      </c>
      <c r="H63" s="35">
        <f t="shared" si="67"/>
        <v>264</v>
      </c>
      <c r="I63" s="35">
        <f t="shared" si="68"/>
        <v>136272</v>
      </c>
      <c r="J63" s="36" t="s">
        <v>39</v>
      </c>
      <c r="K63" s="37" t="s">
        <v>40</v>
      </c>
      <c r="L63" s="79" t="s">
        <v>49</v>
      </c>
      <c r="M63" s="28"/>
      <c r="N63" s="38">
        <f t="shared" si="69"/>
        <v>44296</v>
      </c>
      <c r="O63" s="39">
        <v>0.12388</v>
      </c>
      <c r="P63" s="40">
        <v>9.7680000000000003E-2</v>
      </c>
      <c r="Q63" s="41">
        <f t="shared" si="53"/>
        <v>2863.8958000000002</v>
      </c>
      <c r="R63" s="42">
        <v>0.10763</v>
      </c>
      <c r="S63" s="40">
        <v>9.7680000000000003E-2</v>
      </c>
      <c r="T63" s="41">
        <f t="shared" si="54"/>
        <v>268.28185000000002</v>
      </c>
      <c r="U63" s="42"/>
      <c r="V63" s="37"/>
      <c r="W63" s="41">
        <f t="shared" ref="W63:W81" si="71">(U62-V62)*G62</f>
        <v>0</v>
      </c>
      <c r="X63" s="43">
        <f t="shared" si="56"/>
        <v>3132.1776500000001</v>
      </c>
      <c r="Y63" s="43">
        <f t="shared" si="70"/>
        <v>465.14468085106381</v>
      </c>
      <c r="AA63" s="64"/>
    </row>
    <row r="64" spans="1:27" s="34" customFormat="1" x14ac:dyDescent="0.3">
      <c r="A64" s="78">
        <f t="shared" si="66"/>
        <v>44265</v>
      </c>
      <c r="B64" s="35">
        <v>236</v>
      </c>
      <c r="C64" s="35">
        <v>121011</v>
      </c>
      <c r="D64" s="35">
        <v>30</v>
      </c>
      <c r="E64" s="35">
        <v>28245</v>
      </c>
      <c r="F64" s="35">
        <v>0</v>
      </c>
      <c r="G64" s="35">
        <v>0</v>
      </c>
      <c r="H64" s="35">
        <f t="shared" ref="H64:H66" si="72">F64+D64+B64</f>
        <v>266</v>
      </c>
      <c r="I64" s="35">
        <f t="shared" ref="I64:I66" si="73">G64+E64+C64</f>
        <v>149256</v>
      </c>
      <c r="J64" s="36" t="s">
        <v>39</v>
      </c>
      <c r="K64" s="37" t="s">
        <v>40</v>
      </c>
      <c r="L64" s="79" t="s">
        <v>49</v>
      </c>
      <c r="M64" s="28"/>
      <c r="N64" s="38">
        <f t="shared" si="69"/>
        <v>44265</v>
      </c>
      <c r="O64" s="39">
        <v>0.12388</v>
      </c>
      <c r="P64" s="40">
        <v>9.7680000000000003E-2</v>
      </c>
      <c r="Q64" s="41">
        <f t="shared" si="53"/>
        <v>3170.4882000000002</v>
      </c>
      <c r="R64" s="42">
        <v>0.10763</v>
      </c>
      <c r="S64" s="40">
        <v>9.7680000000000003E-2</v>
      </c>
      <c r="T64" s="41">
        <f t="shared" si="54"/>
        <v>281.03775000000002</v>
      </c>
      <c r="U64" s="42"/>
      <c r="V64" s="37"/>
      <c r="W64" s="41">
        <f t="shared" si="71"/>
        <v>0</v>
      </c>
      <c r="X64" s="43">
        <f t="shared" si="56"/>
        <v>3451.5259500000002</v>
      </c>
      <c r="Y64" s="43">
        <f t="shared" si="70"/>
        <v>512.75847457627117</v>
      </c>
      <c r="AA64" s="64"/>
    </row>
    <row r="65" spans="1:27" s="34" customFormat="1" x14ac:dyDescent="0.3">
      <c r="A65" s="78">
        <f t="shared" si="66"/>
        <v>44234</v>
      </c>
      <c r="B65" s="35">
        <v>238</v>
      </c>
      <c r="C65" s="35">
        <v>144554</v>
      </c>
      <c r="D65" s="35">
        <v>30</v>
      </c>
      <c r="E65" s="35">
        <v>37161</v>
      </c>
      <c r="F65" s="35">
        <v>0</v>
      </c>
      <c r="G65" s="35">
        <v>0</v>
      </c>
      <c r="H65" s="35">
        <f t="shared" si="72"/>
        <v>268</v>
      </c>
      <c r="I65" s="35">
        <f t="shared" si="73"/>
        <v>181715</v>
      </c>
      <c r="J65" s="36" t="s">
        <v>39</v>
      </c>
      <c r="K65" s="37" t="s">
        <v>40</v>
      </c>
      <c r="L65" s="79" t="s">
        <v>49</v>
      </c>
      <c r="M65" s="28"/>
      <c r="N65" s="38">
        <f t="shared" si="69"/>
        <v>44234</v>
      </c>
      <c r="O65" s="39">
        <v>0.12388</v>
      </c>
      <c r="P65" s="40">
        <v>9.7680000000000003E-2</v>
      </c>
      <c r="Q65" s="41">
        <f t="shared" si="53"/>
        <v>3787.3148000000001</v>
      </c>
      <c r="R65" s="42">
        <v>0.10763</v>
      </c>
      <c r="S65" s="40">
        <v>9.7680000000000003E-2</v>
      </c>
      <c r="T65" s="41">
        <f t="shared" si="54"/>
        <v>369.75195000000002</v>
      </c>
      <c r="U65" s="42"/>
      <c r="V65" s="37"/>
      <c r="W65" s="41">
        <f t="shared" si="71"/>
        <v>0</v>
      </c>
      <c r="X65" s="43">
        <f t="shared" si="56"/>
        <v>4157.06675</v>
      </c>
      <c r="Y65" s="43">
        <f t="shared" si="70"/>
        <v>607.36974789915962</v>
      </c>
      <c r="AA65" s="64"/>
    </row>
    <row r="66" spans="1:27" s="34" customFormat="1" x14ac:dyDescent="0.3">
      <c r="A66" s="78">
        <f t="shared" si="66"/>
        <v>44203</v>
      </c>
      <c r="B66" s="35">
        <v>238</v>
      </c>
      <c r="C66" s="35">
        <v>158373</v>
      </c>
      <c r="D66" s="35">
        <v>30</v>
      </c>
      <c r="E66" s="35">
        <v>41948</v>
      </c>
      <c r="F66" s="35">
        <v>0</v>
      </c>
      <c r="G66" s="35">
        <v>0</v>
      </c>
      <c r="H66" s="35">
        <f t="shared" si="72"/>
        <v>268</v>
      </c>
      <c r="I66" s="35">
        <f t="shared" si="73"/>
        <v>200321</v>
      </c>
      <c r="J66" s="36" t="s">
        <v>39</v>
      </c>
      <c r="K66" s="37" t="s">
        <v>40</v>
      </c>
      <c r="L66" s="79" t="s">
        <v>49</v>
      </c>
      <c r="M66" s="28"/>
      <c r="N66" s="38">
        <f t="shared" si="69"/>
        <v>44203</v>
      </c>
      <c r="O66" s="39">
        <v>0.12388</v>
      </c>
      <c r="P66" s="40">
        <v>9.7680000000000003E-2</v>
      </c>
      <c r="Q66" s="41">
        <f t="shared" si="53"/>
        <v>4149.3726000000006</v>
      </c>
      <c r="R66" s="42">
        <v>0.10763</v>
      </c>
      <c r="S66" s="40">
        <v>9.7680000000000003E-2</v>
      </c>
      <c r="T66" s="41">
        <f t="shared" si="54"/>
        <v>417.38260000000002</v>
      </c>
      <c r="U66" s="42"/>
      <c r="V66" s="37"/>
      <c r="W66" s="41">
        <f t="shared" si="71"/>
        <v>0</v>
      </c>
      <c r="X66" s="43">
        <f t="shared" si="56"/>
        <v>4566.7552000000005</v>
      </c>
      <c r="Y66" s="43">
        <f t="shared" si="70"/>
        <v>665.43277310924373</v>
      </c>
      <c r="AA66" s="64"/>
    </row>
    <row r="67" spans="1:27" s="34" customFormat="1" x14ac:dyDescent="0.3">
      <c r="A67" s="78">
        <f t="shared" ref="A67:A130" si="74">A68+31</f>
        <v>44172</v>
      </c>
      <c r="B67" s="35">
        <v>222</v>
      </c>
      <c r="C67" s="35">
        <v>145523</v>
      </c>
      <c r="D67" s="35">
        <v>25</v>
      </c>
      <c r="E67" s="35">
        <v>28701</v>
      </c>
      <c r="F67" s="35">
        <v>0</v>
      </c>
      <c r="G67" s="35">
        <v>0</v>
      </c>
      <c r="H67" s="35">
        <f t="shared" ref="H67:I82" si="75">F67+D67+B67</f>
        <v>247</v>
      </c>
      <c r="I67" s="35">
        <f t="shared" si="75"/>
        <v>174224</v>
      </c>
      <c r="J67" s="36" t="s">
        <v>39</v>
      </c>
      <c r="K67" s="37" t="s">
        <v>40</v>
      </c>
      <c r="L67" s="79" t="s">
        <v>49</v>
      </c>
      <c r="M67" s="28"/>
      <c r="N67" s="38">
        <f t="shared" ref="N67:N130" si="76">A67</f>
        <v>44172</v>
      </c>
      <c r="O67" s="39">
        <v>0.12388</v>
      </c>
      <c r="P67" s="40">
        <v>9.7680000000000003E-2</v>
      </c>
      <c r="Q67" s="41">
        <f t="shared" si="53"/>
        <v>3812.7026000000001</v>
      </c>
      <c r="R67" s="42">
        <v>0.10763</v>
      </c>
      <c r="S67" s="40">
        <v>9.7680000000000003E-2</v>
      </c>
      <c r="T67" s="41">
        <f t="shared" si="54"/>
        <v>285.57495</v>
      </c>
      <c r="U67" s="42"/>
      <c r="V67" s="37"/>
      <c r="W67" s="41">
        <f t="shared" si="71"/>
        <v>0</v>
      </c>
      <c r="X67" s="43">
        <f t="shared" si="56"/>
        <v>4098.2775499999998</v>
      </c>
      <c r="Y67" s="43">
        <f t="shared" si="70"/>
        <v>655.50900900900899</v>
      </c>
      <c r="AA67" s="64"/>
    </row>
    <row r="68" spans="1:27" s="34" customFormat="1" x14ac:dyDescent="0.3">
      <c r="A68" s="78">
        <f t="shared" si="74"/>
        <v>44141</v>
      </c>
      <c r="B68" s="35">
        <v>220</v>
      </c>
      <c r="C68" s="35">
        <v>126623</v>
      </c>
      <c r="D68" s="35">
        <v>23</v>
      </c>
      <c r="E68" s="35">
        <v>19416</v>
      </c>
      <c r="F68" s="35">
        <v>0</v>
      </c>
      <c r="G68" s="35">
        <v>0</v>
      </c>
      <c r="H68" s="35">
        <f t="shared" si="75"/>
        <v>243</v>
      </c>
      <c r="I68" s="35">
        <f t="shared" si="75"/>
        <v>146039</v>
      </c>
      <c r="J68" s="36" t="s">
        <v>39</v>
      </c>
      <c r="K68" s="37" t="s">
        <v>40</v>
      </c>
      <c r="L68" s="79" t="s">
        <v>49</v>
      </c>
      <c r="M68" s="28"/>
      <c r="N68" s="38">
        <f t="shared" si="76"/>
        <v>44141</v>
      </c>
      <c r="O68" s="39">
        <v>0.12388</v>
      </c>
      <c r="P68" s="40">
        <v>9.7680000000000003E-2</v>
      </c>
      <c r="Q68" s="41">
        <f t="shared" si="53"/>
        <v>3317.5226000000002</v>
      </c>
      <c r="R68" s="42">
        <v>0.10763</v>
      </c>
      <c r="S68" s="40">
        <v>9.7680000000000003E-2</v>
      </c>
      <c r="T68" s="41">
        <f t="shared" si="54"/>
        <v>193.1892</v>
      </c>
      <c r="U68" s="42"/>
      <c r="V68" s="37"/>
      <c r="W68" s="41">
        <f t="shared" si="71"/>
        <v>0</v>
      </c>
      <c r="X68" s="43">
        <f t="shared" si="56"/>
        <v>3510.7118</v>
      </c>
      <c r="Y68" s="43">
        <f t="shared" si="70"/>
        <v>575.55909090909086</v>
      </c>
      <c r="AA68" s="64"/>
    </row>
    <row r="69" spans="1:27" s="34" customFormat="1" x14ac:dyDescent="0.3">
      <c r="A69" s="78">
        <f t="shared" si="74"/>
        <v>44110</v>
      </c>
      <c r="B69" s="35">
        <v>227</v>
      </c>
      <c r="C69" s="35">
        <v>99267</v>
      </c>
      <c r="D69" s="35">
        <v>24</v>
      </c>
      <c r="E69" s="35">
        <v>18960</v>
      </c>
      <c r="F69" s="35">
        <v>0</v>
      </c>
      <c r="G69" s="35">
        <v>0</v>
      </c>
      <c r="H69" s="35">
        <f t="shared" si="75"/>
        <v>251</v>
      </c>
      <c r="I69" s="35">
        <f t="shared" si="75"/>
        <v>118227</v>
      </c>
      <c r="J69" s="36" t="s">
        <v>12</v>
      </c>
      <c r="K69" s="37" t="s">
        <v>41</v>
      </c>
      <c r="L69" s="79" t="s">
        <v>56</v>
      </c>
      <c r="M69" s="28"/>
      <c r="N69" s="38">
        <f t="shared" si="76"/>
        <v>44110</v>
      </c>
      <c r="O69" s="39">
        <v>9.8979999999999999E-2</v>
      </c>
      <c r="P69" s="40">
        <v>0.10707999999999999</v>
      </c>
      <c r="Q69" s="41">
        <f t="shared" si="53"/>
        <v>-804.06269999999961</v>
      </c>
      <c r="R69" s="42">
        <v>8.4280000000000008E-2</v>
      </c>
      <c r="S69" s="40">
        <v>0.10707999999999999</v>
      </c>
      <c r="T69" s="41">
        <f t="shared" si="54"/>
        <v>-432.28799999999973</v>
      </c>
      <c r="U69" s="42"/>
      <c r="V69" s="37"/>
      <c r="W69" s="41">
        <f t="shared" si="71"/>
        <v>0</v>
      </c>
      <c r="X69" s="43">
        <f t="shared" si="56"/>
        <v>-1236.3506999999993</v>
      </c>
      <c r="Y69" s="43">
        <f t="shared" si="70"/>
        <v>437.29955947136563</v>
      </c>
      <c r="AA69" s="64"/>
    </row>
    <row r="70" spans="1:27" s="34" customFormat="1" x14ac:dyDescent="0.3">
      <c r="A70" s="78">
        <f t="shared" si="74"/>
        <v>44079</v>
      </c>
      <c r="B70" s="35">
        <v>228</v>
      </c>
      <c r="C70" s="35">
        <v>91602</v>
      </c>
      <c r="D70" s="35">
        <v>24</v>
      </c>
      <c r="E70" s="35">
        <v>17513</v>
      </c>
      <c r="F70" s="35">
        <v>0</v>
      </c>
      <c r="G70" s="35">
        <v>0</v>
      </c>
      <c r="H70" s="35">
        <f t="shared" si="75"/>
        <v>252</v>
      </c>
      <c r="I70" s="35">
        <f t="shared" si="75"/>
        <v>109115</v>
      </c>
      <c r="J70" s="36" t="s">
        <v>12</v>
      </c>
      <c r="K70" s="37" t="s">
        <v>41</v>
      </c>
      <c r="L70" s="79" t="s">
        <v>56</v>
      </c>
      <c r="M70" s="28"/>
      <c r="N70" s="38">
        <f t="shared" si="76"/>
        <v>44079</v>
      </c>
      <c r="O70" s="39">
        <v>9.8979999999999999E-2</v>
      </c>
      <c r="P70" s="40">
        <v>0.10707999999999999</v>
      </c>
      <c r="Q70" s="41">
        <f t="shared" si="53"/>
        <v>-741.97619999999961</v>
      </c>
      <c r="R70" s="42">
        <v>8.4280000000000008E-2</v>
      </c>
      <c r="S70" s="40">
        <v>0.10707999999999999</v>
      </c>
      <c r="T70" s="41">
        <f t="shared" si="54"/>
        <v>-399.29639999999978</v>
      </c>
      <c r="U70" s="42"/>
      <c r="V70" s="37"/>
      <c r="W70" s="41">
        <f t="shared" si="71"/>
        <v>0</v>
      </c>
      <c r="X70" s="43">
        <f t="shared" si="56"/>
        <v>-1141.2725999999993</v>
      </c>
      <c r="Y70" s="43">
        <f t="shared" si="70"/>
        <v>401.76315789473682</v>
      </c>
      <c r="AA70" s="64"/>
    </row>
    <row r="71" spans="1:27" s="34" customFormat="1" x14ac:dyDescent="0.3">
      <c r="A71" s="78">
        <f t="shared" si="74"/>
        <v>44048</v>
      </c>
      <c r="B71" s="35">
        <v>229</v>
      </c>
      <c r="C71" s="35">
        <v>92647</v>
      </c>
      <c r="D71" s="35">
        <v>24</v>
      </c>
      <c r="E71" s="35">
        <v>16468</v>
      </c>
      <c r="F71" s="35">
        <v>0</v>
      </c>
      <c r="G71" s="35">
        <v>0</v>
      </c>
      <c r="H71" s="35">
        <f t="shared" si="75"/>
        <v>253</v>
      </c>
      <c r="I71" s="35">
        <f t="shared" si="75"/>
        <v>109115</v>
      </c>
      <c r="J71" s="36" t="s">
        <v>12</v>
      </c>
      <c r="K71" s="37" t="s">
        <v>41</v>
      </c>
      <c r="L71" s="79" t="s">
        <v>56</v>
      </c>
      <c r="M71" s="28"/>
      <c r="N71" s="38">
        <f t="shared" si="76"/>
        <v>44048</v>
      </c>
      <c r="O71" s="39">
        <v>9.8979999999999999E-2</v>
      </c>
      <c r="P71" s="40">
        <v>0.10707999999999999</v>
      </c>
      <c r="Q71" s="41">
        <f t="shared" si="53"/>
        <v>-750.44069999999965</v>
      </c>
      <c r="R71" s="42">
        <v>8.4280000000000008E-2</v>
      </c>
      <c r="S71" s="40">
        <v>0.10707999999999999</v>
      </c>
      <c r="T71" s="41">
        <f t="shared" si="54"/>
        <v>-375.47039999999981</v>
      </c>
      <c r="U71" s="42"/>
      <c r="V71" s="37"/>
      <c r="W71" s="41">
        <f t="shared" si="71"/>
        <v>0</v>
      </c>
      <c r="X71" s="43">
        <f t="shared" si="56"/>
        <v>-1125.9110999999994</v>
      </c>
      <c r="Y71" s="43">
        <f t="shared" si="70"/>
        <v>404.5720524017467</v>
      </c>
      <c r="AA71" s="64"/>
    </row>
    <row r="72" spans="1:27" s="34" customFormat="1" x14ac:dyDescent="0.3">
      <c r="A72" s="78">
        <f t="shared" si="74"/>
        <v>44017</v>
      </c>
      <c r="B72" s="35">
        <v>231</v>
      </c>
      <c r="C72" s="35">
        <v>121835</v>
      </c>
      <c r="D72" s="35">
        <v>24</v>
      </c>
      <c r="E72" s="35">
        <v>17810</v>
      </c>
      <c r="F72" s="35">
        <v>0</v>
      </c>
      <c r="G72" s="35">
        <v>0</v>
      </c>
      <c r="H72" s="35">
        <f t="shared" si="75"/>
        <v>255</v>
      </c>
      <c r="I72" s="35">
        <f t="shared" si="75"/>
        <v>139645</v>
      </c>
      <c r="J72" s="36" t="s">
        <v>12</v>
      </c>
      <c r="K72" s="37" t="s">
        <v>41</v>
      </c>
      <c r="L72" s="79" t="s">
        <v>56</v>
      </c>
      <c r="M72" s="28"/>
      <c r="N72" s="38">
        <f t="shared" si="76"/>
        <v>44017</v>
      </c>
      <c r="O72" s="39">
        <v>9.8979999999999999E-2</v>
      </c>
      <c r="P72" s="40">
        <v>0.10707999999999999</v>
      </c>
      <c r="Q72" s="41">
        <f t="shared" si="53"/>
        <v>-986.86349999999948</v>
      </c>
      <c r="R72" s="42">
        <v>8.4280000000000008E-2</v>
      </c>
      <c r="S72" s="40">
        <v>0.10707999999999999</v>
      </c>
      <c r="T72" s="41">
        <f t="shared" si="54"/>
        <v>-406.06799999999976</v>
      </c>
      <c r="U72" s="42"/>
      <c r="V72" s="37"/>
      <c r="W72" s="41">
        <f t="shared" si="71"/>
        <v>0</v>
      </c>
      <c r="X72" s="43">
        <f t="shared" si="56"/>
        <v>-1392.9314999999992</v>
      </c>
      <c r="Y72" s="43">
        <f t="shared" si="70"/>
        <v>527.42424242424238</v>
      </c>
      <c r="AA72" s="64"/>
    </row>
    <row r="73" spans="1:27" s="34" customFormat="1" x14ac:dyDescent="0.3">
      <c r="A73" s="78">
        <f t="shared" si="74"/>
        <v>43986</v>
      </c>
      <c r="B73" s="35">
        <v>230</v>
      </c>
      <c r="C73" s="35">
        <v>126738</v>
      </c>
      <c r="D73" s="35">
        <v>24</v>
      </c>
      <c r="E73" s="35">
        <v>16627</v>
      </c>
      <c r="F73" s="35">
        <v>0</v>
      </c>
      <c r="G73" s="35">
        <v>0</v>
      </c>
      <c r="H73" s="35">
        <f t="shared" si="75"/>
        <v>254</v>
      </c>
      <c r="I73" s="35">
        <f t="shared" si="75"/>
        <v>143365</v>
      </c>
      <c r="J73" s="36" t="s">
        <v>12</v>
      </c>
      <c r="K73" s="37" t="s">
        <v>41</v>
      </c>
      <c r="L73" s="79" t="s">
        <v>56</v>
      </c>
      <c r="M73" s="28"/>
      <c r="N73" s="38">
        <f t="shared" si="76"/>
        <v>43986</v>
      </c>
      <c r="O73" s="39">
        <v>9.8979999999999999E-2</v>
      </c>
      <c r="P73" s="40">
        <v>0.10707999999999999</v>
      </c>
      <c r="Q73" s="41">
        <f t="shared" si="53"/>
        <v>-1026.5777999999996</v>
      </c>
      <c r="R73" s="42">
        <v>8.4280000000000008E-2</v>
      </c>
      <c r="S73" s="40">
        <v>0.10707999999999999</v>
      </c>
      <c r="T73" s="41">
        <f t="shared" si="54"/>
        <v>-379.09559999999976</v>
      </c>
      <c r="U73" s="42"/>
      <c r="V73" s="37"/>
      <c r="W73" s="41">
        <f t="shared" si="71"/>
        <v>0</v>
      </c>
      <c r="X73" s="43">
        <f t="shared" si="56"/>
        <v>-1405.6733999999992</v>
      </c>
      <c r="Y73" s="43">
        <f t="shared" si="70"/>
        <v>551.03478260869565</v>
      </c>
      <c r="AA73" s="64"/>
    </row>
    <row r="74" spans="1:27" s="34" customFormat="1" x14ac:dyDescent="0.3">
      <c r="A74" s="78">
        <f t="shared" si="74"/>
        <v>43955</v>
      </c>
      <c r="B74" s="35">
        <v>230</v>
      </c>
      <c r="C74" s="35">
        <v>87612</v>
      </c>
      <c r="D74" s="35">
        <v>24</v>
      </c>
      <c r="E74" s="35">
        <v>16734</v>
      </c>
      <c r="F74" s="35">
        <v>0</v>
      </c>
      <c r="G74" s="35">
        <v>0</v>
      </c>
      <c r="H74" s="35">
        <f t="shared" si="75"/>
        <v>254</v>
      </c>
      <c r="I74" s="35">
        <f t="shared" si="75"/>
        <v>104346</v>
      </c>
      <c r="J74" s="36" t="s">
        <v>12</v>
      </c>
      <c r="K74" s="37" t="s">
        <v>41</v>
      </c>
      <c r="L74" s="79" t="s">
        <v>56</v>
      </c>
      <c r="M74" s="28"/>
      <c r="N74" s="38">
        <f t="shared" si="76"/>
        <v>43955</v>
      </c>
      <c r="O74" s="39">
        <v>9.8979999999999999E-2</v>
      </c>
      <c r="P74" s="40">
        <v>0.10707999999999999</v>
      </c>
      <c r="Q74" s="41">
        <f t="shared" si="53"/>
        <v>-709.65719999999965</v>
      </c>
      <c r="R74" s="42">
        <v>8.4280000000000008E-2</v>
      </c>
      <c r="S74" s="40">
        <v>0.10707999999999999</v>
      </c>
      <c r="T74" s="41">
        <f t="shared" si="54"/>
        <v>-381.5351999999998</v>
      </c>
      <c r="U74" s="42"/>
      <c r="V74" s="37"/>
      <c r="W74" s="41">
        <f t="shared" si="71"/>
        <v>0</v>
      </c>
      <c r="X74" s="43">
        <f t="shared" si="56"/>
        <v>-1091.1923999999995</v>
      </c>
      <c r="Y74" s="43">
        <f t="shared" si="70"/>
        <v>380.92173913043479</v>
      </c>
      <c r="AA74" s="64"/>
    </row>
    <row r="75" spans="1:27" s="34" customFormat="1" x14ac:dyDescent="0.3">
      <c r="A75" s="78">
        <f t="shared" si="74"/>
        <v>43924</v>
      </c>
      <c r="B75" s="35">
        <v>230</v>
      </c>
      <c r="C75" s="35">
        <v>125179</v>
      </c>
      <c r="D75" s="35">
        <v>24</v>
      </c>
      <c r="E75" s="35">
        <v>29037</v>
      </c>
      <c r="F75" s="35">
        <v>0</v>
      </c>
      <c r="G75" s="35">
        <v>0</v>
      </c>
      <c r="H75" s="35">
        <f t="shared" si="75"/>
        <v>254</v>
      </c>
      <c r="I75" s="35">
        <f t="shared" si="75"/>
        <v>154216</v>
      </c>
      <c r="J75" s="36" t="s">
        <v>12</v>
      </c>
      <c r="K75" s="37" t="s">
        <v>41</v>
      </c>
      <c r="L75" s="79" t="s">
        <v>56</v>
      </c>
      <c r="M75" s="28"/>
      <c r="N75" s="38">
        <f t="shared" si="76"/>
        <v>43924</v>
      </c>
      <c r="O75" s="39">
        <v>0.13957</v>
      </c>
      <c r="P75" s="40">
        <v>0.10707999999999999</v>
      </c>
      <c r="Q75" s="41">
        <f t="shared" si="53"/>
        <v>4067.0657100000008</v>
      </c>
      <c r="R75" s="42">
        <v>0.12159999999999999</v>
      </c>
      <c r="S75" s="40">
        <v>0.10707999999999999</v>
      </c>
      <c r="T75" s="41">
        <f t="shared" si="54"/>
        <v>421.61723999999975</v>
      </c>
      <c r="U75" s="42"/>
      <c r="V75" s="37"/>
      <c r="W75" s="41">
        <f t="shared" si="71"/>
        <v>0</v>
      </c>
      <c r="X75" s="43">
        <f t="shared" si="56"/>
        <v>4488.6829500000003</v>
      </c>
      <c r="Y75" s="43">
        <f t="shared" si="70"/>
        <v>544.25652173913045</v>
      </c>
      <c r="AA75" s="64"/>
    </row>
    <row r="76" spans="1:27" s="34" customFormat="1" x14ac:dyDescent="0.3">
      <c r="A76" s="78">
        <f t="shared" si="74"/>
        <v>43893</v>
      </c>
      <c r="B76" s="35">
        <v>231</v>
      </c>
      <c r="C76" s="35">
        <v>122384</v>
      </c>
      <c r="D76" s="35">
        <v>24</v>
      </c>
      <c r="E76" s="35">
        <v>29494</v>
      </c>
      <c r="F76" s="35">
        <v>0</v>
      </c>
      <c r="G76" s="35">
        <v>0</v>
      </c>
      <c r="H76" s="35">
        <f t="shared" si="75"/>
        <v>255</v>
      </c>
      <c r="I76" s="35">
        <f t="shared" si="75"/>
        <v>151878</v>
      </c>
      <c r="J76" s="36" t="s">
        <v>12</v>
      </c>
      <c r="K76" s="37" t="s">
        <v>41</v>
      </c>
      <c r="L76" s="79" t="s">
        <v>56</v>
      </c>
      <c r="M76" s="28"/>
      <c r="N76" s="38">
        <f t="shared" si="76"/>
        <v>43893</v>
      </c>
      <c r="O76" s="39">
        <v>0.13957</v>
      </c>
      <c r="P76" s="40">
        <v>0.10707999999999999</v>
      </c>
      <c r="Q76" s="41">
        <f t="shared" si="53"/>
        <v>3976.2561600000008</v>
      </c>
      <c r="R76" s="42">
        <v>0.12159999999999999</v>
      </c>
      <c r="S76" s="40">
        <v>0.10707999999999999</v>
      </c>
      <c r="T76" s="41">
        <f t="shared" si="54"/>
        <v>428.25287999999972</v>
      </c>
      <c r="U76" s="42"/>
      <c r="V76" s="37"/>
      <c r="W76" s="41">
        <f t="shared" si="71"/>
        <v>0</v>
      </c>
      <c r="X76" s="43">
        <f t="shared" si="56"/>
        <v>4404.5090400000008</v>
      </c>
      <c r="Y76" s="43">
        <f t="shared" si="70"/>
        <v>529.80086580086584</v>
      </c>
      <c r="AA76" s="64"/>
    </row>
    <row r="77" spans="1:27" s="34" customFormat="1" x14ac:dyDescent="0.3">
      <c r="A77" s="78">
        <f t="shared" si="74"/>
        <v>43862</v>
      </c>
      <c r="B77" s="35">
        <v>232</v>
      </c>
      <c r="C77" s="35">
        <v>136273</v>
      </c>
      <c r="D77" s="35">
        <v>24</v>
      </c>
      <c r="E77" s="35">
        <v>34745</v>
      </c>
      <c r="F77" s="35">
        <v>0</v>
      </c>
      <c r="G77" s="35">
        <v>0</v>
      </c>
      <c r="H77" s="35">
        <f t="shared" si="75"/>
        <v>256</v>
      </c>
      <c r="I77" s="35">
        <f t="shared" si="75"/>
        <v>171018</v>
      </c>
      <c r="J77" s="36" t="s">
        <v>12</v>
      </c>
      <c r="K77" s="37" t="s">
        <v>41</v>
      </c>
      <c r="L77" s="79" t="s">
        <v>56</v>
      </c>
      <c r="M77" s="28"/>
      <c r="N77" s="38">
        <f t="shared" si="76"/>
        <v>43862</v>
      </c>
      <c r="O77" s="39">
        <v>0.13957</v>
      </c>
      <c r="P77" s="40">
        <v>0.10707999999999999</v>
      </c>
      <c r="Q77" s="41">
        <f t="shared" si="53"/>
        <v>4427.5097700000006</v>
      </c>
      <c r="R77" s="42">
        <v>0.12159999999999999</v>
      </c>
      <c r="S77" s="40">
        <v>0.10707999999999999</v>
      </c>
      <c r="T77" s="41">
        <f t="shared" si="54"/>
        <v>504.49739999999969</v>
      </c>
      <c r="U77" s="42"/>
      <c r="V77" s="37"/>
      <c r="W77" s="41">
        <f t="shared" si="71"/>
        <v>0</v>
      </c>
      <c r="X77" s="43">
        <f t="shared" si="56"/>
        <v>4932.0071699999999</v>
      </c>
      <c r="Y77" s="43">
        <f t="shared" si="70"/>
        <v>587.38362068965512</v>
      </c>
      <c r="AA77" s="64"/>
    </row>
    <row r="78" spans="1:27" s="34" customFormat="1" x14ac:dyDescent="0.3">
      <c r="A78" s="78">
        <v>43831</v>
      </c>
      <c r="B78" s="35">
        <v>238</v>
      </c>
      <c r="C78" s="35">
        <v>126592</v>
      </c>
      <c r="D78" s="35">
        <v>25</v>
      </c>
      <c r="E78" s="35">
        <v>34039</v>
      </c>
      <c r="F78" s="35">
        <v>0</v>
      </c>
      <c r="G78" s="35">
        <v>0</v>
      </c>
      <c r="H78" s="35">
        <f t="shared" si="75"/>
        <v>263</v>
      </c>
      <c r="I78" s="35">
        <f t="shared" si="75"/>
        <v>160631</v>
      </c>
      <c r="J78" s="36" t="s">
        <v>12</v>
      </c>
      <c r="K78" s="37" t="s">
        <v>41</v>
      </c>
      <c r="L78" s="79" t="s">
        <v>56</v>
      </c>
      <c r="M78" s="28"/>
      <c r="N78" s="38">
        <f t="shared" si="76"/>
        <v>43831</v>
      </c>
      <c r="O78" s="39">
        <v>0.13957</v>
      </c>
      <c r="P78" s="40">
        <v>0.10707999999999999</v>
      </c>
      <c r="Q78" s="41">
        <f t="shared" si="53"/>
        <v>4112.9740800000009</v>
      </c>
      <c r="R78" s="42">
        <v>0.12159999999999999</v>
      </c>
      <c r="S78" s="40">
        <v>0.10707999999999999</v>
      </c>
      <c r="T78" s="41">
        <f t="shared" si="54"/>
        <v>494.24627999999973</v>
      </c>
      <c r="U78" s="42"/>
      <c r="V78" s="37"/>
      <c r="W78" s="41">
        <f t="shared" si="71"/>
        <v>0</v>
      </c>
      <c r="X78" s="43">
        <f t="shared" si="56"/>
        <v>4607.2203600000003</v>
      </c>
      <c r="Y78" s="43">
        <f t="shared" si="70"/>
        <v>531.89915966386559</v>
      </c>
      <c r="AA78" s="64"/>
    </row>
    <row r="79" spans="1:27" s="34" customFormat="1" x14ac:dyDescent="0.3">
      <c r="A79" s="78">
        <f t="shared" si="74"/>
        <v>43824</v>
      </c>
      <c r="B79" s="35">
        <v>241</v>
      </c>
      <c r="C79" s="35">
        <v>155439</v>
      </c>
      <c r="D79" s="35">
        <v>26</v>
      </c>
      <c r="E79" s="35">
        <v>43064</v>
      </c>
      <c r="F79" s="35">
        <v>0</v>
      </c>
      <c r="G79" s="35">
        <v>0</v>
      </c>
      <c r="H79" s="35">
        <f t="shared" si="75"/>
        <v>267</v>
      </c>
      <c r="I79" s="35">
        <f t="shared" si="75"/>
        <v>198503</v>
      </c>
      <c r="J79" s="36" t="s">
        <v>12</v>
      </c>
      <c r="K79" s="37" t="s">
        <v>41</v>
      </c>
      <c r="L79" s="79" t="s">
        <v>56</v>
      </c>
      <c r="M79" s="28"/>
      <c r="N79" s="38">
        <f t="shared" si="76"/>
        <v>43824</v>
      </c>
      <c r="O79" s="39">
        <v>0.13957</v>
      </c>
      <c r="P79" s="40">
        <v>0.10707999999999999</v>
      </c>
      <c r="Q79" s="41">
        <f t="shared" si="53"/>
        <v>5050.2131100000006</v>
      </c>
      <c r="R79" s="42">
        <v>0.12159999999999999</v>
      </c>
      <c r="S79" s="40">
        <v>0.10707999999999999</v>
      </c>
      <c r="T79" s="41">
        <f t="shared" si="54"/>
        <v>625.28927999999962</v>
      </c>
      <c r="U79" s="42"/>
      <c r="V79" s="37"/>
      <c r="W79" s="41">
        <f t="shared" si="71"/>
        <v>0</v>
      </c>
      <c r="X79" s="43">
        <f t="shared" si="56"/>
        <v>5675.5023900000006</v>
      </c>
      <c r="Y79" s="43">
        <f t="shared" si="70"/>
        <v>644.97510373443981</v>
      </c>
      <c r="AA79" s="64"/>
    </row>
    <row r="80" spans="1:27" s="34" customFormat="1" x14ac:dyDescent="0.3">
      <c r="A80" s="78">
        <f t="shared" si="74"/>
        <v>43793</v>
      </c>
      <c r="B80" s="35">
        <v>238</v>
      </c>
      <c r="C80" s="35">
        <v>145140</v>
      </c>
      <c r="D80" s="35">
        <v>26</v>
      </c>
      <c r="E80" s="35">
        <v>37220</v>
      </c>
      <c r="F80" s="35">
        <v>0</v>
      </c>
      <c r="G80" s="35">
        <v>0</v>
      </c>
      <c r="H80" s="35">
        <f t="shared" si="75"/>
        <v>264</v>
      </c>
      <c r="I80" s="35">
        <f t="shared" si="75"/>
        <v>182360</v>
      </c>
      <c r="J80" s="36" t="s">
        <v>12</v>
      </c>
      <c r="K80" s="37" t="s">
        <v>41</v>
      </c>
      <c r="L80" s="79" t="s">
        <v>56</v>
      </c>
      <c r="M80" s="28"/>
      <c r="N80" s="38">
        <f t="shared" si="76"/>
        <v>43793</v>
      </c>
      <c r="O80" s="39">
        <v>0.13957</v>
      </c>
      <c r="P80" s="40">
        <v>0.10707999999999999</v>
      </c>
      <c r="Q80" s="41">
        <f t="shared" si="53"/>
        <v>4715.5986000000012</v>
      </c>
      <c r="R80" s="42">
        <v>0.12159999999999999</v>
      </c>
      <c r="S80" s="40">
        <v>0.10707999999999999</v>
      </c>
      <c r="T80" s="41">
        <f t="shared" si="54"/>
        <v>540.43439999999964</v>
      </c>
      <c r="U80" s="42"/>
      <c r="V80" s="37"/>
      <c r="W80" s="41">
        <f t="shared" si="71"/>
        <v>0</v>
      </c>
      <c r="X80" s="43">
        <f t="shared" si="56"/>
        <v>5256.0330000000013</v>
      </c>
      <c r="Y80" s="43">
        <f t="shared" si="70"/>
        <v>609.8319327731092</v>
      </c>
      <c r="AA80" s="64"/>
    </row>
    <row r="81" spans="1:27" s="34" customFormat="1" x14ac:dyDescent="0.3">
      <c r="A81" s="78">
        <f t="shared" si="74"/>
        <v>43762</v>
      </c>
      <c r="B81" s="35">
        <v>239</v>
      </c>
      <c r="C81" s="35">
        <v>104270</v>
      </c>
      <c r="D81" s="35">
        <v>26</v>
      </c>
      <c r="E81" s="35">
        <v>21067</v>
      </c>
      <c r="F81" s="35">
        <v>0</v>
      </c>
      <c r="G81" s="35">
        <v>0</v>
      </c>
      <c r="H81" s="35">
        <f t="shared" si="75"/>
        <v>265</v>
      </c>
      <c r="I81" s="35">
        <f t="shared" si="75"/>
        <v>125337</v>
      </c>
      <c r="J81" s="36" t="s">
        <v>12</v>
      </c>
      <c r="K81" s="37" t="s">
        <v>41</v>
      </c>
      <c r="L81" s="79" t="s">
        <v>56</v>
      </c>
      <c r="M81" s="28"/>
      <c r="N81" s="38">
        <f t="shared" si="76"/>
        <v>43762</v>
      </c>
      <c r="O81" s="39">
        <v>0.10793</v>
      </c>
      <c r="P81" s="40">
        <v>0.10707999999999999</v>
      </c>
      <c r="Q81" s="41">
        <f t="shared" si="53"/>
        <v>88.629500000000363</v>
      </c>
      <c r="R81" s="44">
        <v>9.6460000000000004E-2</v>
      </c>
      <c r="S81" s="40">
        <v>0.10707999999999999</v>
      </c>
      <c r="T81" s="41">
        <f t="shared" si="54"/>
        <v>-223.7315399999998</v>
      </c>
      <c r="U81" s="44"/>
      <c r="V81" s="37"/>
      <c r="W81" s="41">
        <f t="shared" si="71"/>
        <v>0</v>
      </c>
      <c r="X81" s="43">
        <f t="shared" si="56"/>
        <v>-135.10203999999942</v>
      </c>
      <c r="Y81" s="43">
        <f t="shared" si="70"/>
        <v>436.27615062761504</v>
      </c>
      <c r="AA81" s="64"/>
    </row>
    <row r="82" spans="1:27" s="34" customFormat="1" x14ac:dyDescent="0.3">
      <c r="A82" s="78">
        <f t="shared" si="74"/>
        <v>43731</v>
      </c>
      <c r="B82" s="35">
        <v>242</v>
      </c>
      <c r="C82" s="35">
        <v>82780</v>
      </c>
      <c r="D82" s="35">
        <v>26</v>
      </c>
      <c r="E82" s="35">
        <v>13287</v>
      </c>
      <c r="F82" s="35">
        <v>0</v>
      </c>
      <c r="G82" s="35">
        <v>0</v>
      </c>
      <c r="H82" s="35">
        <f t="shared" si="75"/>
        <v>268</v>
      </c>
      <c r="I82" s="35">
        <f t="shared" si="75"/>
        <v>96067</v>
      </c>
      <c r="J82" s="36" t="s">
        <v>12</v>
      </c>
      <c r="K82" s="37" t="s">
        <v>41</v>
      </c>
      <c r="L82" s="79" t="s">
        <v>56</v>
      </c>
      <c r="M82" s="28"/>
      <c r="N82" s="38">
        <f t="shared" si="76"/>
        <v>43731</v>
      </c>
      <c r="O82" s="39">
        <v>0.10793</v>
      </c>
      <c r="P82" s="40">
        <v>0.10707999999999999</v>
      </c>
      <c r="Q82" s="41">
        <f t="shared" si="53"/>
        <v>70.363000000000298</v>
      </c>
      <c r="R82" s="44">
        <v>9.6460000000000004E-2</v>
      </c>
      <c r="S82" s="40">
        <v>0.10707999999999999</v>
      </c>
      <c r="T82" s="41">
        <f t="shared" si="54"/>
        <v>-141.10793999999987</v>
      </c>
      <c r="U82" s="44"/>
      <c r="V82" s="37"/>
      <c r="W82" s="41">
        <f t="shared" ref="W82:W113" si="77">(U81-V81)*G81</f>
        <v>0</v>
      </c>
      <c r="X82" s="43">
        <f t="shared" si="56"/>
        <v>-70.744939999999573</v>
      </c>
      <c r="Y82" s="43">
        <f t="shared" si="70"/>
        <v>342.06611570247935</v>
      </c>
      <c r="AA82" s="64"/>
    </row>
    <row r="83" spans="1:27" s="34" customFormat="1" x14ac:dyDescent="0.3">
      <c r="A83" s="78">
        <f t="shared" si="74"/>
        <v>43700</v>
      </c>
      <c r="B83" s="35">
        <v>245</v>
      </c>
      <c r="C83" s="35">
        <v>110507</v>
      </c>
      <c r="D83" s="35">
        <v>26</v>
      </c>
      <c r="E83" s="35">
        <v>17078</v>
      </c>
      <c r="F83" s="35">
        <v>0</v>
      </c>
      <c r="G83" s="35">
        <v>0</v>
      </c>
      <c r="H83" s="35">
        <f t="shared" ref="H83:I99" si="78">F83+D83+B83</f>
        <v>271</v>
      </c>
      <c r="I83" s="35">
        <f t="shared" si="78"/>
        <v>127585</v>
      </c>
      <c r="J83" s="36" t="s">
        <v>12</v>
      </c>
      <c r="K83" s="37" t="s">
        <v>41</v>
      </c>
      <c r="L83" s="79" t="s">
        <v>56</v>
      </c>
      <c r="M83" s="28"/>
      <c r="N83" s="38">
        <f t="shared" si="76"/>
        <v>43700</v>
      </c>
      <c r="O83" s="39">
        <v>0.10793</v>
      </c>
      <c r="P83" s="40">
        <v>0.10707999999999999</v>
      </c>
      <c r="Q83" s="41">
        <f t="shared" si="53"/>
        <v>93.930950000000394</v>
      </c>
      <c r="R83" s="44">
        <v>9.6460000000000004E-2</v>
      </c>
      <c r="S83" s="40">
        <v>0.10707999999999999</v>
      </c>
      <c r="T83" s="41">
        <f t="shared" si="54"/>
        <v>-181.36835999999983</v>
      </c>
      <c r="U83" s="44"/>
      <c r="V83" s="37"/>
      <c r="W83" s="41">
        <f t="shared" si="77"/>
        <v>0</v>
      </c>
      <c r="X83" s="43">
        <f t="shared" si="56"/>
        <v>-87.437409999999431</v>
      </c>
      <c r="Y83" s="43">
        <f t="shared" si="70"/>
        <v>451.04897959183671</v>
      </c>
      <c r="AA83" s="64"/>
    </row>
    <row r="84" spans="1:27" s="34" customFormat="1" x14ac:dyDescent="0.3">
      <c r="A84" s="78">
        <f t="shared" si="74"/>
        <v>43669</v>
      </c>
      <c r="B84" s="35">
        <v>248</v>
      </c>
      <c r="C84" s="35">
        <v>109903</v>
      </c>
      <c r="D84" s="35">
        <v>26</v>
      </c>
      <c r="E84" s="35">
        <v>14950</v>
      </c>
      <c r="F84" s="35">
        <v>0</v>
      </c>
      <c r="G84" s="35">
        <v>0</v>
      </c>
      <c r="H84" s="35">
        <f t="shared" si="78"/>
        <v>274</v>
      </c>
      <c r="I84" s="35">
        <f t="shared" si="78"/>
        <v>124853</v>
      </c>
      <c r="J84" s="36" t="s">
        <v>12</v>
      </c>
      <c r="K84" s="37" t="s">
        <v>41</v>
      </c>
      <c r="L84" s="79" t="s">
        <v>56</v>
      </c>
      <c r="M84" s="28"/>
      <c r="N84" s="38">
        <f t="shared" si="76"/>
        <v>43669</v>
      </c>
      <c r="O84" s="39">
        <v>0.10793</v>
      </c>
      <c r="P84" s="40">
        <v>0.10707999999999999</v>
      </c>
      <c r="Q84" s="41">
        <f t="shared" si="53"/>
        <v>93.417550000000389</v>
      </c>
      <c r="R84" s="44">
        <v>9.6460000000000004E-2</v>
      </c>
      <c r="S84" s="40">
        <v>0.10707999999999999</v>
      </c>
      <c r="T84" s="41">
        <f t="shared" si="54"/>
        <v>-158.76899999999986</v>
      </c>
      <c r="U84" s="44"/>
      <c r="V84" s="37"/>
      <c r="W84" s="41">
        <f t="shared" si="77"/>
        <v>0</v>
      </c>
      <c r="X84" s="43">
        <f t="shared" si="56"/>
        <v>-65.351449999999474</v>
      </c>
      <c r="Y84" s="43">
        <f t="shared" si="70"/>
        <v>443.15725806451616</v>
      </c>
      <c r="AA84" s="64"/>
    </row>
    <row r="85" spans="1:27" s="34" customFormat="1" x14ac:dyDescent="0.3">
      <c r="A85" s="78">
        <f t="shared" si="74"/>
        <v>43638</v>
      </c>
      <c r="B85" s="35">
        <v>248</v>
      </c>
      <c r="C85" s="35">
        <v>103835</v>
      </c>
      <c r="D85" s="35">
        <v>25</v>
      </c>
      <c r="E85" s="35">
        <v>14454</v>
      </c>
      <c r="F85" s="35">
        <v>0</v>
      </c>
      <c r="G85" s="35">
        <v>0</v>
      </c>
      <c r="H85" s="35">
        <f t="shared" si="78"/>
        <v>273</v>
      </c>
      <c r="I85" s="35">
        <f t="shared" si="78"/>
        <v>118289</v>
      </c>
      <c r="J85" s="36" t="s">
        <v>12</v>
      </c>
      <c r="K85" s="37" t="s">
        <v>41</v>
      </c>
      <c r="L85" s="79" t="s">
        <v>56</v>
      </c>
      <c r="M85" s="28"/>
      <c r="N85" s="38">
        <f t="shared" si="76"/>
        <v>43638</v>
      </c>
      <c r="O85" s="39">
        <v>0.10793</v>
      </c>
      <c r="P85" s="40">
        <v>0.10707999999999999</v>
      </c>
      <c r="Q85" s="41">
        <f t="shared" si="53"/>
        <v>88.259750000000366</v>
      </c>
      <c r="R85" s="44">
        <v>9.6460000000000004E-2</v>
      </c>
      <c r="S85" s="40">
        <v>0.10707999999999999</v>
      </c>
      <c r="T85" s="41">
        <f t="shared" si="54"/>
        <v>-153.50147999999987</v>
      </c>
      <c r="U85" s="44"/>
      <c r="V85" s="37"/>
      <c r="W85" s="41">
        <f t="shared" si="77"/>
        <v>0</v>
      </c>
      <c r="X85" s="43">
        <f t="shared" si="56"/>
        <v>-65.241729999999507</v>
      </c>
      <c r="Y85" s="43">
        <f t="shared" si="70"/>
        <v>418.68951612903226</v>
      </c>
      <c r="AA85" s="64"/>
    </row>
    <row r="86" spans="1:27" s="34" customFormat="1" x14ac:dyDescent="0.3">
      <c r="A86" s="78">
        <f t="shared" si="74"/>
        <v>43607</v>
      </c>
      <c r="B86" s="35">
        <v>250</v>
      </c>
      <c r="C86" s="35">
        <v>110110</v>
      </c>
      <c r="D86" s="35">
        <v>27</v>
      </c>
      <c r="E86" s="35">
        <v>20769</v>
      </c>
      <c r="F86" s="35">
        <v>0</v>
      </c>
      <c r="G86" s="35">
        <v>0</v>
      </c>
      <c r="H86" s="35">
        <f t="shared" si="78"/>
        <v>277</v>
      </c>
      <c r="I86" s="35">
        <f t="shared" si="78"/>
        <v>130879</v>
      </c>
      <c r="J86" s="36" t="s">
        <v>12</v>
      </c>
      <c r="K86" s="37" t="s">
        <v>41</v>
      </c>
      <c r="L86" s="79" t="s">
        <v>56</v>
      </c>
      <c r="M86" s="28"/>
      <c r="N86" s="38">
        <f t="shared" si="76"/>
        <v>43607</v>
      </c>
      <c r="O86" s="39">
        <v>0.10793</v>
      </c>
      <c r="P86" s="40">
        <v>0.10707999999999999</v>
      </c>
      <c r="Q86" s="41">
        <f t="shared" si="53"/>
        <v>93.59350000000039</v>
      </c>
      <c r="R86" s="44">
        <v>9.6460000000000004E-2</v>
      </c>
      <c r="S86" s="40">
        <v>0.10707999999999999</v>
      </c>
      <c r="T86" s="41">
        <f t="shared" si="54"/>
        <v>-220.5667799999998</v>
      </c>
      <c r="U86" s="44"/>
      <c r="V86" s="37"/>
      <c r="W86" s="41">
        <f t="shared" si="77"/>
        <v>0</v>
      </c>
      <c r="X86" s="43">
        <f t="shared" si="56"/>
        <v>-126.97327999999941</v>
      </c>
      <c r="Y86" s="43">
        <f t="shared" si="70"/>
        <v>440.44</v>
      </c>
      <c r="AA86" s="64"/>
    </row>
    <row r="87" spans="1:27" s="34" customFormat="1" x14ac:dyDescent="0.3">
      <c r="A87" s="78">
        <f t="shared" si="74"/>
        <v>43576</v>
      </c>
      <c r="B87" s="35">
        <v>249</v>
      </c>
      <c r="C87" s="35">
        <v>105407</v>
      </c>
      <c r="D87" s="35">
        <v>27</v>
      </c>
      <c r="E87" s="35">
        <v>23759</v>
      </c>
      <c r="F87" s="35">
        <v>0</v>
      </c>
      <c r="G87" s="35">
        <v>0</v>
      </c>
      <c r="H87" s="35">
        <f t="shared" si="78"/>
        <v>276</v>
      </c>
      <c r="I87" s="35">
        <f t="shared" si="78"/>
        <v>129166</v>
      </c>
      <c r="J87" s="36" t="s">
        <v>12</v>
      </c>
      <c r="K87" s="37" t="s">
        <v>41</v>
      </c>
      <c r="L87" s="79" t="s">
        <v>56</v>
      </c>
      <c r="M87" s="28"/>
      <c r="N87" s="38">
        <f t="shared" si="76"/>
        <v>43576</v>
      </c>
      <c r="O87" s="39">
        <v>0.13718</v>
      </c>
      <c r="P87" s="40">
        <v>0.10707999999999999</v>
      </c>
      <c r="Q87" s="41">
        <f t="shared" si="53"/>
        <v>3172.7507000000001</v>
      </c>
      <c r="R87" s="44">
        <v>0.13166</v>
      </c>
      <c r="S87" s="40">
        <v>0.10707999999999999</v>
      </c>
      <c r="T87" s="41">
        <f t="shared" si="54"/>
        <v>583.99622000000011</v>
      </c>
      <c r="U87" s="44"/>
      <c r="V87" s="37"/>
      <c r="W87" s="41">
        <f t="shared" si="77"/>
        <v>0</v>
      </c>
      <c r="X87" s="43">
        <f t="shared" si="56"/>
        <v>3756.74692</v>
      </c>
      <c r="Y87" s="43">
        <f t="shared" si="70"/>
        <v>423.32128514056222</v>
      </c>
      <c r="AA87" s="64"/>
    </row>
    <row r="88" spans="1:27" s="34" customFormat="1" x14ac:dyDescent="0.3">
      <c r="A88" s="78">
        <f t="shared" si="74"/>
        <v>43545</v>
      </c>
      <c r="B88" s="35">
        <v>250</v>
      </c>
      <c r="C88" s="35">
        <v>126122</v>
      </c>
      <c r="D88" s="35">
        <v>28</v>
      </c>
      <c r="E88" s="35">
        <v>41836</v>
      </c>
      <c r="F88" s="35">
        <v>0</v>
      </c>
      <c r="G88" s="35">
        <v>0</v>
      </c>
      <c r="H88" s="35">
        <f t="shared" si="78"/>
        <v>278</v>
      </c>
      <c r="I88" s="35">
        <f t="shared" si="78"/>
        <v>167958</v>
      </c>
      <c r="J88" s="36" t="s">
        <v>12</v>
      </c>
      <c r="K88" s="37" t="s">
        <v>41</v>
      </c>
      <c r="L88" s="79" t="s">
        <v>56</v>
      </c>
      <c r="M88" s="28"/>
      <c r="N88" s="38">
        <f t="shared" si="76"/>
        <v>43545</v>
      </c>
      <c r="O88" s="39">
        <v>0.13718</v>
      </c>
      <c r="P88" s="40">
        <v>0.10707999999999999</v>
      </c>
      <c r="Q88" s="41">
        <f t="shared" si="53"/>
        <v>3796.2722000000003</v>
      </c>
      <c r="R88" s="44">
        <v>0.13166</v>
      </c>
      <c r="S88" s="40">
        <v>0.10707999999999999</v>
      </c>
      <c r="T88" s="41">
        <f t="shared" si="54"/>
        <v>1028.3288800000003</v>
      </c>
      <c r="U88" s="44"/>
      <c r="V88" s="37"/>
      <c r="W88" s="41">
        <f t="shared" si="77"/>
        <v>0</v>
      </c>
      <c r="X88" s="43">
        <f t="shared" si="56"/>
        <v>4824.6010800000004</v>
      </c>
      <c r="Y88" s="43">
        <f t="shared" si="70"/>
        <v>504.488</v>
      </c>
      <c r="AA88" s="64"/>
    </row>
    <row r="89" spans="1:27" s="34" customFormat="1" x14ac:dyDescent="0.3">
      <c r="A89" s="78">
        <f>A90+20</f>
        <v>43514</v>
      </c>
      <c r="B89" s="35">
        <v>250</v>
      </c>
      <c r="C89" s="35">
        <v>158131</v>
      </c>
      <c r="D89" s="35">
        <v>28</v>
      </c>
      <c r="E89" s="35">
        <v>54868</v>
      </c>
      <c r="F89" s="35">
        <v>0</v>
      </c>
      <c r="G89" s="35">
        <v>0</v>
      </c>
      <c r="H89" s="35">
        <f t="shared" si="78"/>
        <v>278</v>
      </c>
      <c r="I89" s="35">
        <f t="shared" si="78"/>
        <v>212999</v>
      </c>
      <c r="J89" s="36" t="s">
        <v>12</v>
      </c>
      <c r="K89" s="37" t="s">
        <v>41</v>
      </c>
      <c r="L89" s="79" t="s">
        <v>56</v>
      </c>
      <c r="M89" s="28"/>
      <c r="N89" s="38">
        <f t="shared" si="76"/>
        <v>43514</v>
      </c>
      <c r="O89" s="39">
        <v>0.13718</v>
      </c>
      <c r="P89" s="40">
        <v>0.10707999999999999</v>
      </c>
      <c r="Q89" s="41">
        <f t="shared" si="53"/>
        <v>4759.7431000000006</v>
      </c>
      <c r="R89" s="44">
        <v>0.13166</v>
      </c>
      <c r="S89" s="40">
        <v>0.10707999999999999</v>
      </c>
      <c r="T89" s="41">
        <f t="shared" si="54"/>
        <v>1348.6554400000002</v>
      </c>
      <c r="U89" s="44"/>
      <c r="V89" s="37"/>
      <c r="W89" s="41">
        <f t="shared" si="77"/>
        <v>0</v>
      </c>
      <c r="X89" s="43">
        <f t="shared" si="56"/>
        <v>6108.398540000001</v>
      </c>
      <c r="Y89" s="43">
        <f t="shared" si="70"/>
        <v>632.524</v>
      </c>
      <c r="AA89" s="64"/>
    </row>
    <row r="90" spans="1:27" s="34" customFormat="1" x14ac:dyDescent="0.3">
      <c r="A90" s="78">
        <f t="shared" si="74"/>
        <v>43494</v>
      </c>
      <c r="B90" s="35">
        <v>249</v>
      </c>
      <c r="C90" s="35">
        <v>150029</v>
      </c>
      <c r="D90" s="35">
        <v>28</v>
      </c>
      <c r="E90" s="35">
        <v>51391</v>
      </c>
      <c r="F90" s="35">
        <v>0</v>
      </c>
      <c r="G90" s="35">
        <v>0</v>
      </c>
      <c r="H90" s="35">
        <f t="shared" si="78"/>
        <v>277</v>
      </c>
      <c r="I90" s="35">
        <f t="shared" si="78"/>
        <v>201420</v>
      </c>
      <c r="J90" s="36" t="s">
        <v>12</v>
      </c>
      <c r="K90" s="37" t="s">
        <v>41</v>
      </c>
      <c r="L90" s="79" t="s">
        <v>56</v>
      </c>
      <c r="M90" s="28"/>
      <c r="N90" s="38">
        <f t="shared" si="76"/>
        <v>43494</v>
      </c>
      <c r="O90" s="39">
        <v>0.13718</v>
      </c>
      <c r="P90" s="40">
        <v>0.10707999999999999</v>
      </c>
      <c r="Q90" s="41">
        <f t="shared" si="53"/>
        <v>4515.8729000000003</v>
      </c>
      <c r="R90" s="44">
        <v>0.13166</v>
      </c>
      <c r="S90" s="40">
        <v>0.10707999999999999</v>
      </c>
      <c r="T90" s="41">
        <f t="shared" si="54"/>
        <v>1263.1907800000001</v>
      </c>
      <c r="U90" s="44"/>
      <c r="V90" s="37"/>
      <c r="W90" s="41">
        <f t="shared" si="77"/>
        <v>0</v>
      </c>
      <c r="X90" s="43">
        <f t="shared" si="56"/>
        <v>5779.0636800000002</v>
      </c>
      <c r="Y90" s="43">
        <f t="shared" si="70"/>
        <v>602.52610441767069</v>
      </c>
      <c r="AA90" s="64"/>
    </row>
    <row r="91" spans="1:27" s="34" customFormat="1" x14ac:dyDescent="0.3">
      <c r="A91" s="78">
        <f t="shared" si="74"/>
        <v>43463</v>
      </c>
      <c r="B91" s="35">
        <v>231</v>
      </c>
      <c r="C91" s="35">
        <v>159412</v>
      </c>
      <c r="D91" s="35">
        <v>26</v>
      </c>
      <c r="E91" s="35">
        <v>51819</v>
      </c>
      <c r="F91" s="35">
        <v>0</v>
      </c>
      <c r="G91" s="35">
        <v>0</v>
      </c>
      <c r="H91" s="35">
        <f t="shared" si="78"/>
        <v>257</v>
      </c>
      <c r="I91" s="35">
        <f t="shared" si="78"/>
        <v>211231</v>
      </c>
      <c r="J91" s="36" t="s">
        <v>12</v>
      </c>
      <c r="K91" s="37" t="s">
        <v>41</v>
      </c>
      <c r="L91" s="79" t="s">
        <v>56</v>
      </c>
      <c r="M91" s="28"/>
      <c r="N91" s="38">
        <f t="shared" si="76"/>
        <v>43463</v>
      </c>
      <c r="O91" s="39">
        <v>0.13718</v>
      </c>
      <c r="P91" s="40">
        <v>0.10707999999999999</v>
      </c>
      <c r="Q91" s="41">
        <f t="shared" si="53"/>
        <v>4798.3011999999999</v>
      </c>
      <c r="R91" s="44">
        <v>0.13166</v>
      </c>
      <c r="S91" s="40">
        <v>0.10707999999999999</v>
      </c>
      <c r="T91" s="41">
        <f t="shared" si="54"/>
        <v>1273.7110200000002</v>
      </c>
      <c r="U91" s="44"/>
      <c r="V91" s="37"/>
      <c r="W91" s="41">
        <f t="shared" si="77"/>
        <v>0</v>
      </c>
      <c r="X91" s="43">
        <f t="shared" si="56"/>
        <v>6072.0122200000005</v>
      </c>
      <c r="Y91" s="43">
        <f t="shared" si="70"/>
        <v>690.09523809523807</v>
      </c>
      <c r="AA91" s="64"/>
    </row>
    <row r="92" spans="1:27" s="34" customFormat="1" x14ac:dyDescent="0.3">
      <c r="A92" s="78">
        <f t="shared" si="74"/>
        <v>43432</v>
      </c>
      <c r="B92" s="35">
        <v>234</v>
      </c>
      <c r="C92" s="35">
        <v>140446</v>
      </c>
      <c r="D92" s="35">
        <v>26</v>
      </c>
      <c r="E92" s="35">
        <v>42114</v>
      </c>
      <c r="F92" s="35">
        <v>0</v>
      </c>
      <c r="G92" s="35">
        <v>0</v>
      </c>
      <c r="H92" s="35">
        <f t="shared" si="78"/>
        <v>260</v>
      </c>
      <c r="I92" s="35">
        <f t="shared" si="78"/>
        <v>182560</v>
      </c>
      <c r="J92" s="36" t="s">
        <v>12</v>
      </c>
      <c r="K92" s="37" t="s">
        <v>41</v>
      </c>
      <c r="L92" s="79" t="s">
        <v>56</v>
      </c>
      <c r="M92" s="28"/>
      <c r="N92" s="38">
        <f t="shared" si="76"/>
        <v>43432</v>
      </c>
      <c r="O92" s="39">
        <v>0.13718</v>
      </c>
      <c r="P92" s="40">
        <v>0.10707999999999999</v>
      </c>
      <c r="Q92" s="41">
        <f t="shared" si="53"/>
        <v>4227.4246000000003</v>
      </c>
      <c r="R92" s="44">
        <v>0.13166</v>
      </c>
      <c r="S92" s="40">
        <v>0.10707999999999999</v>
      </c>
      <c r="T92" s="41">
        <f t="shared" si="54"/>
        <v>1035.1621200000002</v>
      </c>
      <c r="U92" s="44"/>
      <c r="V92" s="37"/>
      <c r="W92" s="41">
        <f t="shared" si="77"/>
        <v>0</v>
      </c>
      <c r="X92" s="43">
        <f t="shared" si="56"/>
        <v>5262.5867200000002</v>
      </c>
      <c r="Y92" s="43">
        <f t="shared" si="70"/>
        <v>600.19658119658118</v>
      </c>
      <c r="AA92" s="64"/>
    </row>
    <row r="93" spans="1:27" s="34" customFormat="1" x14ac:dyDescent="0.3">
      <c r="A93" s="78">
        <f t="shared" si="74"/>
        <v>43401</v>
      </c>
      <c r="B93" s="35">
        <v>238</v>
      </c>
      <c r="C93" s="35">
        <v>106277</v>
      </c>
      <c r="D93" s="35">
        <v>26</v>
      </c>
      <c r="E93" s="35">
        <v>27253</v>
      </c>
      <c r="F93" s="35">
        <v>0</v>
      </c>
      <c r="G93" s="35">
        <v>0</v>
      </c>
      <c r="H93" s="35">
        <f t="shared" si="78"/>
        <v>264</v>
      </c>
      <c r="I93" s="35">
        <f t="shared" si="78"/>
        <v>133530</v>
      </c>
      <c r="J93" s="36" t="s">
        <v>12</v>
      </c>
      <c r="K93" s="37" t="s">
        <v>41</v>
      </c>
      <c r="L93" s="79" t="s">
        <v>56</v>
      </c>
      <c r="M93" s="28"/>
      <c r="N93" s="38">
        <f t="shared" si="76"/>
        <v>43401</v>
      </c>
      <c r="O93" s="39">
        <v>0.1087</v>
      </c>
      <c r="P93" s="40">
        <v>0.10707999999999999</v>
      </c>
      <c r="Q93" s="41">
        <f t="shared" si="53"/>
        <v>172.16874000000109</v>
      </c>
      <c r="R93" s="44">
        <v>0.10181999999999999</v>
      </c>
      <c r="S93" s="40">
        <v>0.10707999999999999</v>
      </c>
      <c r="T93" s="41">
        <f t="shared" si="54"/>
        <v>-143.35078000000001</v>
      </c>
      <c r="U93" s="44"/>
      <c r="V93" s="37"/>
      <c r="W93" s="41">
        <f t="shared" si="77"/>
        <v>0</v>
      </c>
      <c r="X93" s="43">
        <f t="shared" si="56"/>
        <v>28.817960000001079</v>
      </c>
      <c r="Y93" s="43">
        <f t="shared" si="70"/>
        <v>446.5420168067227</v>
      </c>
      <c r="AA93" s="64"/>
    </row>
    <row r="94" spans="1:27" s="34" customFormat="1" x14ac:dyDescent="0.3">
      <c r="A94" s="78">
        <f t="shared" si="74"/>
        <v>43370</v>
      </c>
      <c r="B94" s="35">
        <v>237</v>
      </c>
      <c r="C94" s="35">
        <v>106220</v>
      </c>
      <c r="D94" s="35">
        <v>26</v>
      </c>
      <c r="E94" s="35">
        <v>20510</v>
      </c>
      <c r="F94" s="35">
        <v>0</v>
      </c>
      <c r="G94" s="35">
        <v>0</v>
      </c>
      <c r="H94" s="35">
        <f t="shared" si="78"/>
        <v>263</v>
      </c>
      <c r="I94" s="35">
        <f t="shared" si="78"/>
        <v>126730</v>
      </c>
      <c r="J94" s="36" t="s">
        <v>12</v>
      </c>
      <c r="K94" s="37" t="s">
        <v>41</v>
      </c>
      <c r="L94" s="79" t="s">
        <v>56</v>
      </c>
      <c r="M94" s="28"/>
      <c r="N94" s="38">
        <f t="shared" si="76"/>
        <v>43370</v>
      </c>
      <c r="O94" s="39">
        <v>0.1087</v>
      </c>
      <c r="P94" s="40">
        <v>0.10707999999999999</v>
      </c>
      <c r="Q94" s="41">
        <f t="shared" si="53"/>
        <v>172.07640000000109</v>
      </c>
      <c r="R94" s="44">
        <v>0.10181999999999999</v>
      </c>
      <c r="S94" s="40">
        <v>0.10707999999999999</v>
      </c>
      <c r="T94" s="41">
        <f t="shared" si="54"/>
        <v>-107.88260000000001</v>
      </c>
      <c r="U94" s="44"/>
      <c r="V94" s="37"/>
      <c r="W94" s="41">
        <f t="shared" si="77"/>
        <v>0</v>
      </c>
      <c r="X94" s="43">
        <f t="shared" si="56"/>
        <v>64.193800000001076</v>
      </c>
      <c r="Y94" s="43">
        <f t="shared" si="70"/>
        <v>448.1856540084388</v>
      </c>
      <c r="AA94" s="64"/>
    </row>
    <row r="95" spans="1:27" s="34" customFormat="1" x14ac:dyDescent="0.3">
      <c r="A95" s="78">
        <f t="shared" si="74"/>
        <v>43339</v>
      </c>
      <c r="B95" s="35">
        <v>241</v>
      </c>
      <c r="C95" s="35">
        <v>110555</v>
      </c>
      <c r="D95" s="35">
        <v>26</v>
      </c>
      <c r="E95" s="35">
        <v>23708</v>
      </c>
      <c r="F95" s="35">
        <v>0</v>
      </c>
      <c r="G95" s="35">
        <v>0</v>
      </c>
      <c r="H95" s="35">
        <f t="shared" si="78"/>
        <v>267</v>
      </c>
      <c r="I95" s="35">
        <f t="shared" si="78"/>
        <v>134263</v>
      </c>
      <c r="J95" s="36" t="s">
        <v>12</v>
      </c>
      <c r="K95" s="37" t="s">
        <v>41</v>
      </c>
      <c r="L95" s="79" t="s">
        <v>56</v>
      </c>
      <c r="M95" s="28"/>
      <c r="N95" s="38">
        <f t="shared" si="76"/>
        <v>43339</v>
      </c>
      <c r="O95" s="39">
        <v>0.1087</v>
      </c>
      <c r="P95" s="40">
        <v>0.10707999999999999</v>
      </c>
      <c r="Q95" s="41">
        <f t="shared" si="53"/>
        <v>179.09910000000113</v>
      </c>
      <c r="R95" s="44">
        <v>0.10181999999999999</v>
      </c>
      <c r="S95" s="40">
        <v>0.10707999999999999</v>
      </c>
      <c r="T95" s="41">
        <f t="shared" si="54"/>
        <v>-124.70408000000002</v>
      </c>
      <c r="U95" s="44"/>
      <c r="V95" s="37"/>
      <c r="W95" s="41">
        <f t="shared" si="77"/>
        <v>0</v>
      </c>
      <c r="X95" s="43">
        <f t="shared" si="56"/>
        <v>54.395020000001111</v>
      </c>
      <c r="Y95" s="43">
        <f t="shared" si="70"/>
        <v>458.7344398340249</v>
      </c>
      <c r="AA95" s="64"/>
    </row>
    <row r="96" spans="1:27" s="34" customFormat="1" x14ac:dyDescent="0.3">
      <c r="A96" s="78">
        <f t="shared" si="74"/>
        <v>43308</v>
      </c>
      <c r="B96" s="35">
        <v>244</v>
      </c>
      <c r="C96" s="35">
        <v>103949</v>
      </c>
      <c r="D96" s="35">
        <v>26</v>
      </c>
      <c r="E96" s="35">
        <v>22435</v>
      </c>
      <c r="F96" s="35">
        <v>0</v>
      </c>
      <c r="G96" s="35">
        <v>0</v>
      </c>
      <c r="H96" s="35">
        <f t="shared" si="78"/>
        <v>270</v>
      </c>
      <c r="I96" s="35">
        <f t="shared" si="78"/>
        <v>126384</v>
      </c>
      <c r="J96" s="36" t="s">
        <v>12</v>
      </c>
      <c r="K96" s="37" t="s">
        <v>41</v>
      </c>
      <c r="L96" s="79" t="s">
        <v>56</v>
      </c>
      <c r="M96" s="28"/>
      <c r="N96" s="38">
        <f t="shared" si="76"/>
        <v>43308</v>
      </c>
      <c r="O96" s="39">
        <v>0.1087</v>
      </c>
      <c r="P96" s="40">
        <v>0.10707999999999999</v>
      </c>
      <c r="Q96" s="41">
        <f t="shared" si="53"/>
        <v>168.39738000000108</v>
      </c>
      <c r="R96" s="44">
        <v>0.10181999999999999</v>
      </c>
      <c r="S96" s="40">
        <v>0.10707999999999999</v>
      </c>
      <c r="T96" s="41">
        <f t="shared" si="54"/>
        <v>-118.00810000000001</v>
      </c>
      <c r="U96" s="44"/>
      <c r="V96" s="37"/>
      <c r="W96" s="41">
        <f t="shared" si="77"/>
        <v>0</v>
      </c>
      <c r="X96" s="43">
        <f t="shared" si="56"/>
        <v>50.389280000001065</v>
      </c>
      <c r="Y96" s="43">
        <f t="shared" si="70"/>
        <v>426.02049180327867</v>
      </c>
      <c r="AA96" s="64"/>
    </row>
    <row r="97" spans="1:27" s="34" customFormat="1" x14ac:dyDescent="0.3">
      <c r="A97" s="78">
        <f t="shared" si="74"/>
        <v>43277</v>
      </c>
      <c r="B97" s="35">
        <v>246</v>
      </c>
      <c r="C97" s="35">
        <v>105385</v>
      </c>
      <c r="D97" s="35">
        <v>26</v>
      </c>
      <c r="E97" s="35">
        <v>22547</v>
      </c>
      <c r="F97" s="35">
        <v>0</v>
      </c>
      <c r="G97" s="35">
        <v>0</v>
      </c>
      <c r="H97" s="35">
        <f t="shared" si="78"/>
        <v>272</v>
      </c>
      <c r="I97" s="35">
        <f t="shared" si="78"/>
        <v>127932</v>
      </c>
      <c r="J97" s="36" t="s">
        <v>12</v>
      </c>
      <c r="K97" s="37" t="s">
        <v>41</v>
      </c>
      <c r="L97" s="79" t="s">
        <v>56</v>
      </c>
      <c r="M97" s="28"/>
      <c r="N97" s="38">
        <f t="shared" si="76"/>
        <v>43277</v>
      </c>
      <c r="O97" s="39">
        <v>0.1087</v>
      </c>
      <c r="P97" s="40">
        <v>0.10707999999999999</v>
      </c>
      <c r="Q97" s="41">
        <f t="shared" si="53"/>
        <v>170.72370000000109</v>
      </c>
      <c r="R97" s="44">
        <v>0.10181999999999999</v>
      </c>
      <c r="S97" s="40">
        <v>0.10707999999999999</v>
      </c>
      <c r="T97" s="41">
        <f t="shared" si="54"/>
        <v>-118.59722000000002</v>
      </c>
      <c r="U97" s="44"/>
      <c r="V97" s="37"/>
      <c r="W97" s="41">
        <f t="shared" si="77"/>
        <v>0</v>
      </c>
      <c r="X97" s="43">
        <f t="shared" si="56"/>
        <v>52.126480000001067</v>
      </c>
      <c r="Y97" s="43">
        <f t="shared" si="70"/>
        <v>428.39430894308941</v>
      </c>
      <c r="AA97" s="64"/>
    </row>
    <row r="98" spans="1:27" s="34" customFormat="1" x14ac:dyDescent="0.3">
      <c r="A98" s="78">
        <f t="shared" si="74"/>
        <v>43246</v>
      </c>
      <c r="B98" s="35">
        <v>249</v>
      </c>
      <c r="C98" s="35">
        <v>102005</v>
      </c>
      <c r="D98" s="35">
        <v>26</v>
      </c>
      <c r="E98" s="35">
        <v>25054</v>
      </c>
      <c r="F98" s="35">
        <v>0</v>
      </c>
      <c r="G98" s="35">
        <v>0</v>
      </c>
      <c r="H98" s="35">
        <f t="shared" si="78"/>
        <v>275</v>
      </c>
      <c r="I98" s="35">
        <f t="shared" si="78"/>
        <v>127059</v>
      </c>
      <c r="J98" s="36" t="s">
        <v>12</v>
      </c>
      <c r="K98" s="37" t="s">
        <v>41</v>
      </c>
      <c r="L98" s="79" t="s">
        <v>56</v>
      </c>
      <c r="M98" s="28"/>
      <c r="N98" s="38">
        <f t="shared" si="76"/>
        <v>43246</v>
      </c>
      <c r="O98" s="39">
        <v>0.1087</v>
      </c>
      <c r="P98" s="40">
        <v>0.10707999999999999</v>
      </c>
      <c r="Q98" s="41">
        <f t="shared" si="53"/>
        <v>165.24810000000105</v>
      </c>
      <c r="R98" s="44">
        <v>0.10181999999999999</v>
      </c>
      <c r="S98" s="40">
        <v>0.10707999999999999</v>
      </c>
      <c r="T98" s="41">
        <f t="shared" si="54"/>
        <v>-131.78404000000003</v>
      </c>
      <c r="U98" s="44"/>
      <c r="V98" s="37"/>
      <c r="W98" s="41">
        <f t="shared" si="77"/>
        <v>0</v>
      </c>
      <c r="X98" s="43">
        <f t="shared" si="56"/>
        <v>33.464060000001012</v>
      </c>
      <c r="Y98" s="43">
        <f t="shared" si="70"/>
        <v>409.65863453815263</v>
      </c>
      <c r="AA98" s="64"/>
    </row>
    <row r="99" spans="1:27" s="34" customFormat="1" x14ac:dyDescent="0.3">
      <c r="A99" s="78">
        <f t="shared" si="74"/>
        <v>43215</v>
      </c>
      <c r="B99" s="35">
        <v>253</v>
      </c>
      <c r="C99" s="35">
        <v>114176</v>
      </c>
      <c r="D99" s="35">
        <v>26</v>
      </c>
      <c r="E99" s="35">
        <v>30326</v>
      </c>
      <c r="F99" s="35">
        <v>0</v>
      </c>
      <c r="G99" s="35">
        <v>0</v>
      </c>
      <c r="H99" s="35">
        <f t="shared" si="78"/>
        <v>279</v>
      </c>
      <c r="I99" s="35">
        <f t="shared" si="78"/>
        <v>144502</v>
      </c>
      <c r="J99" s="36" t="s">
        <v>12</v>
      </c>
      <c r="K99" s="37" t="s">
        <v>41</v>
      </c>
      <c r="L99" s="79" t="s">
        <v>56</v>
      </c>
      <c r="M99" s="28"/>
      <c r="N99" s="38">
        <f t="shared" si="76"/>
        <v>43215</v>
      </c>
      <c r="O99" s="39">
        <v>0.12673000000000001</v>
      </c>
      <c r="P99" s="40">
        <v>0.10707999999999999</v>
      </c>
      <c r="Q99" s="41">
        <f t="shared" si="53"/>
        <v>2243.5584000000017</v>
      </c>
      <c r="R99" s="44">
        <v>0.11946</v>
      </c>
      <c r="S99" s="40">
        <v>0.10707999999999999</v>
      </c>
      <c r="T99" s="41">
        <f t="shared" si="54"/>
        <v>375.43588000000005</v>
      </c>
      <c r="U99" s="44"/>
      <c r="V99" s="37"/>
      <c r="W99" s="41">
        <f t="shared" si="77"/>
        <v>0</v>
      </c>
      <c r="X99" s="43">
        <f t="shared" si="56"/>
        <v>2618.9942800000017</v>
      </c>
      <c r="Y99" s="43">
        <f t="shared" si="70"/>
        <v>451.28853754940712</v>
      </c>
      <c r="AA99" s="64"/>
    </row>
    <row r="100" spans="1:27" s="34" customFormat="1" x14ac:dyDescent="0.3">
      <c r="A100" s="78">
        <f t="shared" si="74"/>
        <v>43184</v>
      </c>
      <c r="B100" s="35">
        <v>256</v>
      </c>
      <c r="C100" s="35">
        <v>148176</v>
      </c>
      <c r="D100" s="35">
        <v>26</v>
      </c>
      <c r="E100" s="35">
        <v>41622</v>
      </c>
      <c r="F100" s="35">
        <v>0</v>
      </c>
      <c r="G100" s="35">
        <v>0</v>
      </c>
      <c r="H100" s="35">
        <f t="shared" ref="H100:I114" si="79">F100+D100+B100</f>
        <v>282</v>
      </c>
      <c r="I100" s="35">
        <f t="shared" si="79"/>
        <v>189798</v>
      </c>
      <c r="J100" s="36" t="s">
        <v>12</v>
      </c>
      <c r="K100" s="37" t="s">
        <v>41</v>
      </c>
      <c r="L100" s="79" t="s">
        <v>56</v>
      </c>
      <c r="M100" s="28"/>
      <c r="N100" s="38">
        <f t="shared" si="76"/>
        <v>43184</v>
      </c>
      <c r="O100" s="39">
        <v>0.12673000000000001</v>
      </c>
      <c r="P100" s="40">
        <v>0.10707999999999999</v>
      </c>
      <c r="Q100" s="41">
        <f t="shared" si="53"/>
        <v>2911.6584000000021</v>
      </c>
      <c r="R100" s="44">
        <v>0.11946</v>
      </c>
      <c r="S100" s="40">
        <v>0.10707999999999999</v>
      </c>
      <c r="T100" s="41">
        <f t="shared" si="54"/>
        <v>515.28036000000009</v>
      </c>
      <c r="U100" s="44"/>
      <c r="V100" s="37"/>
      <c r="W100" s="41">
        <f t="shared" si="77"/>
        <v>0</v>
      </c>
      <c r="X100" s="43">
        <f t="shared" si="56"/>
        <v>3426.9387600000023</v>
      </c>
      <c r="Y100" s="43">
        <f t="shared" si="70"/>
        <v>578.8125</v>
      </c>
      <c r="AA100" s="64"/>
    </row>
    <row r="101" spans="1:27" s="34" customFormat="1" x14ac:dyDescent="0.3">
      <c r="A101" s="78">
        <f t="shared" si="74"/>
        <v>43153</v>
      </c>
      <c r="B101" s="35">
        <v>260</v>
      </c>
      <c r="C101" s="35">
        <v>140871</v>
      </c>
      <c r="D101" s="35">
        <v>28</v>
      </c>
      <c r="E101" s="35">
        <v>42143</v>
      </c>
      <c r="F101" s="35">
        <v>0</v>
      </c>
      <c r="G101" s="35">
        <v>0</v>
      </c>
      <c r="H101" s="35">
        <f t="shared" si="79"/>
        <v>288</v>
      </c>
      <c r="I101" s="35">
        <f t="shared" si="79"/>
        <v>183014</v>
      </c>
      <c r="J101" s="36" t="s">
        <v>12</v>
      </c>
      <c r="K101" s="37" t="s">
        <v>41</v>
      </c>
      <c r="L101" s="79" t="s">
        <v>56</v>
      </c>
      <c r="M101" s="28"/>
      <c r="N101" s="38">
        <f t="shared" si="76"/>
        <v>43153</v>
      </c>
      <c r="O101" s="39">
        <v>0.12673000000000001</v>
      </c>
      <c r="P101" s="40">
        <v>0.10707999999999999</v>
      </c>
      <c r="Q101" s="41">
        <f t="shared" si="53"/>
        <v>2768.1151500000019</v>
      </c>
      <c r="R101" s="44">
        <v>0.11946</v>
      </c>
      <c r="S101" s="40">
        <v>0.10707999999999999</v>
      </c>
      <c r="T101" s="41">
        <f t="shared" si="54"/>
        <v>521.73034000000007</v>
      </c>
      <c r="U101" s="44"/>
      <c r="V101" s="37"/>
      <c r="W101" s="41">
        <f t="shared" si="77"/>
        <v>0</v>
      </c>
      <c r="X101" s="43">
        <f t="shared" si="56"/>
        <v>3289.845490000002</v>
      </c>
      <c r="Y101" s="43">
        <f t="shared" si="70"/>
        <v>541.81153846153848</v>
      </c>
      <c r="AA101" s="64"/>
    </row>
    <row r="102" spans="1:27" s="34" customFormat="1" x14ac:dyDescent="0.3">
      <c r="A102" s="78">
        <f t="shared" si="74"/>
        <v>43122</v>
      </c>
      <c r="B102" s="35">
        <v>262</v>
      </c>
      <c r="C102" s="35">
        <v>149095</v>
      </c>
      <c r="D102" s="35">
        <v>28</v>
      </c>
      <c r="E102" s="35">
        <v>43878</v>
      </c>
      <c r="F102" s="35">
        <v>0</v>
      </c>
      <c r="G102" s="35">
        <v>0</v>
      </c>
      <c r="H102" s="35">
        <f t="shared" si="79"/>
        <v>290</v>
      </c>
      <c r="I102" s="35">
        <f t="shared" si="79"/>
        <v>192973</v>
      </c>
      <c r="J102" s="36" t="s">
        <v>12</v>
      </c>
      <c r="K102" s="37" t="s">
        <v>41</v>
      </c>
      <c r="L102" s="79" t="s">
        <v>56</v>
      </c>
      <c r="M102" s="28"/>
      <c r="N102" s="38">
        <f t="shared" si="76"/>
        <v>43122</v>
      </c>
      <c r="O102" s="39">
        <v>0.12673000000000001</v>
      </c>
      <c r="P102" s="40">
        <v>0.10707999999999999</v>
      </c>
      <c r="Q102" s="41">
        <f t="shared" si="53"/>
        <v>2929.7167500000023</v>
      </c>
      <c r="R102" s="44">
        <v>0.11946</v>
      </c>
      <c r="S102" s="40">
        <v>0.10707999999999999</v>
      </c>
      <c r="T102" s="41">
        <f t="shared" si="54"/>
        <v>543.20964000000015</v>
      </c>
      <c r="U102" s="44"/>
      <c r="V102" s="37"/>
      <c r="W102" s="41">
        <f t="shared" si="77"/>
        <v>0</v>
      </c>
      <c r="X102" s="43">
        <f t="shared" si="56"/>
        <v>3472.9263900000024</v>
      </c>
      <c r="Y102" s="43">
        <f t="shared" si="70"/>
        <v>569.06488549618325</v>
      </c>
      <c r="AA102" s="64"/>
    </row>
    <row r="103" spans="1:27" s="34" customFormat="1" x14ac:dyDescent="0.3">
      <c r="A103" s="78">
        <f t="shared" si="74"/>
        <v>43091</v>
      </c>
      <c r="B103" s="35">
        <v>241</v>
      </c>
      <c r="C103" s="35">
        <v>189215</v>
      </c>
      <c r="D103" s="35">
        <v>26</v>
      </c>
      <c r="E103" s="35">
        <v>51864</v>
      </c>
      <c r="F103" s="35">
        <v>0</v>
      </c>
      <c r="G103" s="35">
        <v>0</v>
      </c>
      <c r="H103" s="35">
        <f t="shared" si="79"/>
        <v>267</v>
      </c>
      <c r="I103" s="35">
        <f t="shared" si="79"/>
        <v>241079</v>
      </c>
      <c r="J103" s="36" t="s">
        <v>12</v>
      </c>
      <c r="K103" s="37" t="s">
        <v>41</v>
      </c>
      <c r="L103" s="79" t="s">
        <v>56</v>
      </c>
      <c r="M103" s="28"/>
      <c r="N103" s="38">
        <f t="shared" si="76"/>
        <v>43091</v>
      </c>
      <c r="O103" s="39">
        <v>0.12673000000000001</v>
      </c>
      <c r="P103" s="40">
        <v>0.10707999999999999</v>
      </c>
      <c r="Q103" s="41">
        <f t="shared" si="53"/>
        <v>3718.074750000003</v>
      </c>
      <c r="R103" s="44">
        <v>0.11946</v>
      </c>
      <c r="S103" s="40">
        <v>0.10707999999999999</v>
      </c>
      <c r="T103" s="41">
        <f t="shared" si="54"/>
        <v>642.07632000000012</v>
      </c>
      <c r="U103" s="44"/>
      <c r="V103" s="37"/>
      <c r="W103" s="41">
        <f t="shared" si="77"/>
        <v>0</v>
      </c>
      <c r="X103" s="43">
        <f t="shared" si="56"/>
        <v>4360.1510700000035</v>
      </c>
      <c r="Y103" s="43">
        <f t="shared" si="70"/>
        <v>785.12448132780082</v>
      </c>
      <c r="AA103" s="64"/>
    </row>
    <row r="104" spans="1:27" s="34" customFormat="1" x14ac:dyDescent="0.3">
      <c r="A104" s="78">
        <f t="shared" si="74"/>
        <v>43060</v>
      </c>
      <c r="B104" s="35">
        <v>241</v>
      </c>
      <c r="C104" s="35">
        <v>127274</v>
      </c>
      <c r="D104" s="35">
        <v>26</v>
      </c>
      <c r="E104" s="35">
        <v>29396</v>
      </c>
      <c r="F104" s="35">
        <v>0</v>
      </c>
      <c r="G104" s="35">
        <v>0</v>
      </c>
      <c r="H104" s="35">
        <f t="shared" si="79"/>
        <v>267</v>
      </c>
      <c r="I104" s="35">
        <f t="shared" si="79"/>
        <v>156670</v>
      </c>
      <c r="J104" s="36" t="s">
        <v>12</v>
      </c>
      <c r="K104" s="37" t="s">
        <v>41</v>
      </c>
      <c r="L104" s="79" t="s">
        <v>56</v>
      </c>
      <c r="M104" s="28"/>
      <c r="N104" s="38">
        <f t="shared" si="76"/>
        <v>43060</v>
      </c>
      <c r="O104" s="39">
        <v>0.12673000000000001</v>
      </c>
      <c r="P104" s="40">
        <v>0.10707999999999999</v>
      </c>
      <c r="Q104" s="41">
        <f t="shared" si="53"/>
        <v>2500.9341000000018</v>
      </c>
      <c r="R104" s="44">
        <v>0.11946</v>
      </c>
      <c r="S104" s="40">
        <v>0.10707999999999999</v>
      </c>
      <c r="T104" s="41">
        <f t="shared" si="54"/>
        <v>363.92248000000006</v>
      </c>
      <c r="U104" s="44"/>
      <c r="V104" s="37"/>
      <c r="W104" s="41">
        <f t="shared" si="77"/>
        <v>0</v>
      </c>
      <c r="X104" s="43">
        <f t="shared" si="56"/>
        <v>2864.8565800000019</v>
      </c>
      <c r="Y104" s="43">
        <f t="shared" si="70"/>
        <v>528.10788381742736</v>
      </c>
      <c r="AA104" s="64"/>
    </row>
    <row r="105" spans="1:27" s="34" customFormat="1" x14ac:dyDescent="0.3">
      <c r="A105" s="78">
        <f t="shared" si="74"/>
        <v>43029</v>
      </c>
      <c r="B105" s="35">
        <v>247</v>
      </c>
      <c r="C105" s="35">
        <v>105645</v>
      </c>
      <c r="D105" s="35">
        <v>24</v>
      </c>
      <c r="E105" s="35">
        <v>16187</v>
      </c>
      <c r="F105" s="35">
        <v>0</v>
      </c>
      <c r="G105" s="35">
        <v>0</v>
      </c>
      <c r="H105" s="35">
        <f t="shared" si="79"/>
        <v>271</v>
      </c>
      <c r="I105" s="35">
        <f t="shared" si="79"/>
        <v>121832</v>
      </c>
      <c r="J105" s="36" t="s">
        <v>42</v>
      </c>
      <c r="K105" s="37" t="s">
        <v>43</v>
      </c>
      <c r="L105" s="79" t="s">
        <v>44</v>
      </c>
      <c r="M105" s="28"/>
      <c r="N105" s="38">
        <f t="shared" si="76"/>
        <v>43029</v>
      </c>
      <c r="O105" s="39">
        <v>9.4320000000000001E-2</v>
      </c>
      <c r="P105" s="40">
        <v>0.104</v>
      </c>
      <c r="Q105" s="41">
        <f t="shared" si="53"/>
        <v>-1022.6435999999994</v>
      </c>
      <c r="R105" s="44">
        <v>8.7910000000000002E-2</v>
      </c>
      <c r="S105" s="40">
        <v>0.104</v>
      </c>
      <c r="T105" s="41">
        <f t="shared" si="54"/>
        <v>-260.44882999999987</v>
      </c>
      <c r="U105" s="44"/>
      <c r="V105" s="45"/>
      <c r="W105" s="41">
        <f t="shared" si="77"/>
        <v>0</v>
      </c>
      <c r="X105" s="43">
        <f t="shared" si="56"/>
        <v>-1283.0924299999992</v>
      </c>
      <c r="Y105" s="43">
        <f t="shared" si="70"/>
        <v>427.71255060728743</v>
      </c>
      <c r="AA105" s="64"/>
    </row>
    <row r="106" spans="1:27" s="34" customFormat="1" x14ac:dyDescent="0.3">
      <c r="A106" s="78">
        <f t="shared" si="74"/>
        <v>42998</v>
      </c>
      <c r="B106" s="35">
        <v>250</v>
      </c>
      <c r="C106" s="35">
        <v>103642</v>
      </c>
      <c r="D106" s="35">
        <v>24</v>
      </c>
      <c r="E106" s="35">
        <v>18001</v>
      </c>
      <c r="F106" s="35">
        <v>0</v>
      </c>
      <c r="G106" s="35">
        <v>0</v>
      </c>
      <c r="H106" s="35">
        <f t="shared" si="79"/>
        <v>274</v>
      </c>
      <c r="I106" s="35">
        <f t="shared" si="79"/>
        <v>121643</v>
      </c>
      <c r="J106" s="36" t="s">
        <v>42</v>
      </c>
      <c r="K106" s="37" t="s">
        <v>43</v>
      </c>
      <c r="L106" s="79" t="s">
        <v>44</v>
      </c>
      <c r="M106" s="28"/>
      <c r="N106" s="38">
        <f t="shared" si="76"/>
        <v>42998</v>
      </c>
      <c r="O106" s="39">
        <v>9.4320000000000001E-2</v>
      </c>
      <c r="P106" s="40">
        <v>0.104</v>
      </c>
      <c r="Q106" s="41">
        <f t="shared" si="53"/>
        <v>-1003.2545599999994</v>
      </c>
      <c r="R106" s="44">
        <v>8.7910000000000002E-2</v>
      </c>
      <c r="S106" s="40">
        <v>0.104</v>
      </c>
      <c r="T106" s="41">
        <f t="shared" si="54"/>
        <v>-289.63608999999985</v>
      </c>
      <c r="U106" s="44"/>
      <c r="V106" s="45"/>
      <c r="W106" s="41">
        <f t="shared" si="77"/>
        <v>0</v>
      </c>
      <c r="X106" s="43">
        <f t="shared" si="56"/>
        <v>-1292.8906499999994</v>
      </c>
      <c r="Y106" s="43">
        <f t="shared" si="70"/>
        <v>414.56799999999998</v>
      </c>
      <c r="AA106" s="64"/>
    </row>
    <row r="107" spans="1:27" s="34" customFormat="1" x14ac:dyDescent="0.3">
      <c r="A107" s="78">
        <f t="shared" si="74"/>
        <v>42967</v>
      </c>
      <c r="B107" s="35">
        <v>249</v>
      </c>
      <c r="C107" s="35">
        <v>102896</v>
      </c>
      <c r="D107" s="35">
        <v>28</v>
      </c>
      <c r="E107" s="35">
        <v>19356</v>
      </c>
      <c r="F107" s="35">
        <v>0</v>
      </c>
      <c r="G107" s="35">
        <v>0</v>
      </c>
      <c r="H107" s="35">
        <f t="shared" si="79"/>
        <v>277</v>
      </c>
      <c r="I107" s="35">
        <f t="shared" si="79"/>
        <v>122252</v>
      </c>
      <c r="J107" s="36" t="s">
        <v>42</v>
      </c>
      <c r="K107" s="37" t="s">
        <v>43</v>
      </c>
      <c r="L107" s="79" t="s">
        <v>44</v>
      </c>
      <c r="M107" s="28"/>
      <c r="N107" s="38">
        <f t="shared" si="76"/>
        <v>42967</v>
      </c>
      <c r="O107" s="39">
        <v>9.4320000000000001E-2</v>
      </c>
      <c r="P107" s="40">
        <v>0.104</v>
      </c>
      <c r="Q107" s="41">
        <f t="shared" ref="Q107:Q140" si="80">(O107-P107)*C107</f>
        <v>-996.03327999999942</v>
      </c>
      <c r="R107" s="44">
        <v>8.7910000000000002E-2</v>
      </c>
      <c r="S107" s="40">
        <v>0.104</v>
      </c>
      <c r="T107" s="41">
        <f t="shared" ref="T107:T140" si="81">(R107-S107)*E107</f>
        <v>-311.43803999999989</v>
      </c>
      <c r="U107" s="44"/>
      <c r="V107" s="45"/>
      <c r="W107" s="41">
        <f t="shared" si="77"/>
        <v>0</v>
      </c>
      <c r="X107" s="43">
        <f t="shared" ref="X107:X140" si="82">W107+T107+Q107</f>
        <v>-1307.4713199999992</v>
      </c>
      <c r="Y107" s="43">
        <f t="shared" si="70"/>
        <v>413.23694779116465</v>
      </c>
      <c r="AA107" s="64"/>
    </row>
    <row r="108" spans="1:27" s="34" customFormat="1" x14ac:dyDescent="0.3">
      <c r="A108" s="78">
        <f t="shared" si="74"/>
        <v>42936</v>
      </c>
      <c r="B108" s="35">
        <v>253</v>
      </c>
      <c r="C108" s="35">
        <v>101540</v>
      </c>
      <c r="D108" s="35">
        <v>28</v>
      </c>
      <c r="E108" s="35">
        <v>21917</v>
      </c>
      <c r="F108" s="35">
        <v>0</v>
      </c>
      <c r="G108" s="35">
        <v>0</v>
      </c>
      <c r="H108" s="35">
        <f t="shared" si="79"/>
        <v>281</v>
      </c>
      <c r="I108" s="35">
        <f t="shared" si="79"/>
        <v>123457</v>
      </c>
      <c r="J108" s="36" t="s">
        <v>42</v>
      </c>
      <c r="K108" s="37" t="s">
        <v>43</v>
      </c>
      <c r="L108" s="79" t="s">
        <v>44</v>
      </c>
      <c r="M108" s="28"/>
      <c r="N108" s="38">
        <f t="shared" si="76"/>
        <v>42936</v>
      </c>
      <c r="O108" s="39">
        <v>9.4320000000000001E-2</v>
      </c>
      <c r="P108" s="40">
        <v>0.104</v>
      </c>
      <c r="Q108" s="41">
        <f t="shared" si="80"/>
        <v>-982.90719999999942</v>
      </c>
      <c r="R108" s="44">
        <v>8.7910000000000002E-2</v>
      </c>
      <c r="S108" s="40">
        <v>0.104</v>
      </c>
      <c r="T108" s="41">
        <f t="shared" si="81"/>
        <v>-352.64452999999986</v>
      </c>
      <c r="U108" s="44"/>
      <c r="V108" s="45"/>
      <c r="W108" s="41">
        <f t="shared" si="77"/>
        <v>0</v>
      </c>
      <c r="X108" s="43">
        <f t="shared" si="82"/>
        <v>-1335.5517299999992</v>
      </c>
      <c r="Y108" s="43">
        <f t="shared" si="70"/>
        <v>401.34387351778656</v>
      </c>
      <c r="AA108" s="64"/>
    </row>
    <row r="109" spans="1:27" s="34" customFormat="1" x14ac:dyDescent="0.3">
      <c r="A109" s="78">
        <f t="shared" si="74"/>
        <v>42905</v>
      </c>
      <c r="B109" s="35">
        <v>257</v>
      </c>
      <c r="C109" s="35">
        <v>116379</v>
      </c>
      <c r="D109" s="35">
        <v>25</v>
      </c>
      <c r="E109" s="35">
        <v>16482</v>
      </c>
      <c r="F109" s="35">
        <v>0</v>
      </c>
      <c r="G109" s="35">
        <v>0</v>
      </c>
      <c r="H109" s="35">
        <f t="shared" si="79"/>
        <v>282</v>
      </c>
      <c r="I109" s="35">
        <f t="shared" si="79"/>
        <v>132861</v>
      </c>
      <c r="J109" s="36" t="s">
        <v>42</v>
      </c>
      <c r="K109" s="37" t="s">
        <v>43</v>
      </c>
      <c r="L109" s="79" t="s">
        <v>44</v>
      </c>
      <c r="M109" s="28"/>
      <c r="N109" s="38">
        <f t="shared" si="76"/>
        <v>42905</v>
      </c>
      <c r="O109" s="39">
        <v>9.4320000000000001E-2</v>
      </c>
      <c r="P109" s="40">
        <v>0.104</v>
      </c>
      <c r="Q109" s="41">
        <f t="shared" si="80"/>
        <v>-1126.5487199999993</v>
      </c>
      <c r="R109" s="44">
        <v>8.7910000000000002E-2</v>
      </c>
      <c r="S109" s="40">
        <v>0.104</v>
      </c>
      <c r="T109" s="41">
        <f t="shared" si="81"/>
        <v>-265.19537999999989</v>
      </c>
      <c r="U109" s="44"/>
      <c r="V109" s="45"/>
      <c r="W109" s="41">
        <f t="shared" si="77"/>
        <v>0</v>
      </c>
      <c r="X109" s="43">
        <f t="shared" si="82"/>
        <v>-1391.7440999999992</v>
      </c>
      <c r="Y109" s="43">
        <f t="shared" si="70"/>
        <v>452.8365758754864</v>
      </c>
      <c r="AA109" s="64"/>
    </row>
    <row r="110" spans="1:27" s="34" customFormat="1" x14ac:dyDescent="0.3">
      <c r="A110" s="78">
        <f t="shared" si="74"/>
        <v>42874</v>
      </c>
      <c r="B110" s="35">
        <v>259</v>
      </c>
      <c r="C110" s="35">
        <v>105767</v>
      </c>
      <c r="D110" s="35">
        <v>26</v>
      </c>
      <c r="E110" s="35">
        <v>15962</v>
      </c>
      <c r="F110" s="35">
        <v>0</v>
      </c>
      <c r="G110" s="35">
        <v>0</v>
      </c>
      <c r="H110" s="35">
        <f t="shared" si="79"/>
        <v>285</v>
      </c>
      <c r="I110" s="35">
        <f t="shared" si="79"/>
        <v>121729</v>
      </c>
      <c r="J110" s="36" t="s">
        <v>42</v>
      </c>
      <c r="K110" s="37" t="s">
        <v>43</v>
      </c>
      <c r="L110" s="79" t="s">
        <v>44</v>
      </c>
      <c r="M110" s="28"/>
      <c r="N110" s="38">
        <f t="shared" si="76"/>
        <v>42874</v>
      </c>
      <c r="O110" s="39">
        <v>9.4320000000000001E-2</v>
      </c>
      <c r="P110" s="40">
        <v>0.104</v>
      </c>
      <c r="Q110" s="41">
        <f t="shared" si="80"/>
        <v>-1023.8245599999993</v>
      </c>
      <c r="R110" s="44">
        <v>8.7910000000000002E-2</v>
      </c>
      <c r="S110" s="40">
        <v>0.104</v>
      </c>
      <c r="T110" s="41">
        <f t="shared" si="81"/>
        <v>-256.82857999999987</v>
      </c>
      <c r="U110" s="44"/>
      <c r="V110" s="45"/>
      <c r="W110" s="41">
        <f t="shared" si="77"/>
        <v>0</v>
      </c>
      <c r="X110" s="43">
        <f t="shared" si="82"/>
        <v>-1280.6531399999992</v>
      </c>
      <c r="Y110" s="43">
        <f t="shared" si="70"/>
        <v>408.36679536679537</v>
      </c>
      <c r="AA110" s="64"/>
    </row>
    <row r="111" spans="1:27" s="34" customFormat="1" x14ac:dyDescent="0.3">
      <c r="A111" s="78">
        <f t="shared" si="74"/>
        <v>42843</v>
      </c>
      <c r="B111" s="46">
        <v>265</v>
      </c>
      <c r="C111" s="46">
        <v>128051</v>
      </c>
      <c r="D111" s="46">
        <v>27</v>
      </c>
      <c r="E111" s="46">
        <v>20400</v>
      </c>
      <c r="F111" s="35">
        <v>0</v>
      </c>
      <c r="G111" s="35">
        <v>0</v>
      </c>
      <c r="H111" s="35">
        <f t="shared" si="79"/>
        <v>292</v>
      </c>
      <c r="I111" s="35">
        <f t="shared" si="79"/>
        <v>148451</v>
      </c>
      <c r="J111" s="36" t="s">
        <v>42</v>
      </c>
      <c r="K111" s="37" t="s">
        <v>43</v>
      </c>
      <c r="L111" s="79" t="s">
        <v>44</v>
      </c>
      <c r="M111" s="28"/>
      <c r="N111" s="38">
        <f t="shared" si="76"/>
        <v>42843</v>
      </c>
      <c r="O111" s="39">
        <v>9.7869999999999999E-2</v>
      </c>
      <c r="P111" s="40">
        <v>0.104</v>
      </c>
      <c r="Q111" s="41">
        <f t="shared" si="80"/>
        <v>-784.95262999999954</v>
      </c>
      <c r="R111" s="44">
        <v>9.0939999999999993E-2</v>
      </c>
      <c r="S111" s="40">
        <v>0.104</v>
      </c>
      <c r="T111" s="41">
        <f t="shared" si="81"/>
        <v>-266.42400000000004</v>
      </c>
      <c r="U111" s="44"/>
      <c r="V111" s="45"/>
      <c r="W111" s="41">
        <f t="shared" si="77"/>
        <v>0</v>
      </c>
      <c r="X111" s="43">
        <f t="shared" si="82"/>
        <v>-1051.3766299999995</v>
      </c>
      <c r="Y111" s="43">
        <f t="shared" si="70"/>
        <v>483.21132075471701</v>
      </c>
      <c r="AA111" s="64"/>
    </row>
    <row r="112" spans="1:27" s="34" customFormat="1" x14ac:dyDescent="0.3">
      <c r="A112" s="78">
        <f t="shared" si="74"/>
        <v>42812</v>
      </c>
      <c r="B112" s="35">
        <v>266</v>
      </c>
      <c r="C112" s="35">
        <v>162806</v>
      </c>
      <c r="D112" s="35">
        <v>26</v>
      </c>
      <c r="E112" s="35">
        <v>34973</v>
      </c>
      <c r="F112" s="35">
        <v>0</v>
      </c>
      <c r="G112" s="35">
        <v>0</v>
      </c>
      <c r="H112" s="35">
        <f t="shared" si="79"/>
        <v>292</v>
      </c>
      <c r="I112" s="35">
        <f t="shared" si="79"/>
        <v>197779</v>
      </c>
      <c r="J112" s="36" t="s">
        <v>42</v>
      </c>
      <c r="K112" s="37" t="s">
        <v>43</v>
      </c>
      <c r="L112" s="79" t="s">
        <v>44</v>
      </c>
      <c r="M112" s="28"/>
      <c r="N112" s="38">
        <f t="shared" si="76"/>
        <v>42812</v>
      </c>
      <c r="O112" s="39">
        <v>9.7869999999999999E-2</v>
      </c>
      <c r="P112" s="40">
        <v>0.104</v>
      </c>
      <c r="Q112" s="41">
        <f t="shared" si="80"/>
        <v>-998.00077999999939</v>
      </c>
      <c r="R112" s="44">
        <v>9.0939999999999993E-2</v>
      </c>
      <c r="S112" s="40">
        <v>0.104</v>
      </c>
      <c r="T112" s="41">
        <f t="shared" si="81"/>
        <v>-456.74738000000008</v>
      </c>
      <c r="U112" s="44"/>
      <c r="V112" s="45"/>
      <c r="W112" s="41">
        <f t="shared" si="77"/>
        <v>0</v>
      </c>
      <c r="X112" s="43">
        <f t="shared" si="82"/>
        <v>-1454.7481599999994</v>
      </c>
      <c r="Y112" s="43">
        <f t="shared" si="70"/>
        <v>612.0526315789474</v>
      </c>
      <c r="AA112" s="64"/>
    </row>
    <row r="113" spans="1:27" s="34" customFormat="1" x14ac:dyDescent="0.3">
      <c r="A113" s="78">
        <f t="shared" si="74"/>
        <v>42781</v>
      </c>
      <c r="B113" s="35">
        <v>262</v>
      </c>
      <c r="C113" s="35">
        <v>140470</v>
      </c>
      <c r="D113" s="35">
        <v>26</v>
      </c>
      <c r="E113" s="35">
        <v>30414</v>
      </c>
      <c r="F113" s="35">
        <v>0</v>
      </c>
      <c r="G113" s="35">
        <v>0</v>
      </c>
      <c r="H113" s="35">
        <f t="shared" si="79"/>
        <v>288</v>
      </c>
      <c r="I113" s="35">
        <f t="shared" si="79"/>
        <v>170884</v>
      </c>
      <c r="J113" s="36" t="s">
        <v>42</v>
      </c>
      <c r="K113" s="37" t="s">
        <v>43</v>
      </c>
      <c r="L113" s="79" t="s">
        <v>44</v>
      </c>
      <c r="M113" s="28"/>
      <c r="N113" s="38">
        <f t="shared" si="76"/>
        <v>42781</v>
      </c>
      <c r="O113" s="39">
        <v>9.7869999999999999E-2</v>
      </c>
      <c r="P113" s="40">
        <v>0.104</v>
      </c>
      <c r="Q113" s="41">
        <f t="shared" si="80"/>
        <v>-861.08109999999954</v>
      </c>
      <c r="R113" s="44">
        <v>9.0939999999999993E-2</v>
      </c>
      <c r="S113" s="40">
        <v>0.104</v>
      </c>
      <c r="T113" s="41">
        <f t="shared" si="81"/>
        <v>-397.20684000000006</v>
      </c>
      <c r="U113" s="44"/>
      <c r="V113" s="45"/>
      <c r="W113" s="41">
        <f t="shared" si="77"/>
        <v>0</v>
      </c>
      <c r="X113" s="43">
        <f t="shared" si="82"/>
        <v>-1258.2879399999997</v>
      </c>
      <c r="Y113" s="43">
        <f t="shared" si="70"/>
        <v>536.14503816793888</v>
      </c>
      <c r="AA113" s="64"/>
    </row>
    <row r="114" spans="1:27" s="34" customFormat="1" x14ac:dyDescent="0.3">
      <c r="A114" s="78">
        <f t="shared" si="74"/>
        <v>42750</v>
      </c>
      <c r="B114" s="35">
        <v>265</v>
      </c>
      <c r="C114" s="35">
        <v>173441</v>
      </c>
      <c r="D114" s="35">
        <v>26</v>
      </c>
      <c r="E114" s="35">
        <v>36839</v>
      </c>
      <c r="F114" s="35">
        <v>0</v>
      </c>
      <c r="G114" s="35">
        <v>0</v>
      </c>
      <c r="H114" s="35">
        <f t="shared" si="79"/>
        <v>291</v>
      </c>
      <c r="I114" s="35">
        <f t="shared" si="79"/>
        <v>210280</v>
      </c>
      <c r="J114" s="36" t="s">
        <v>42</v>
      </c>
      <c r="K114" s="37" t="s">
        <v>43</v>
      </c>
      <c r="L114" s="79" t="s">
        <v>44</v>
      </c>
      <c r="M114" s="28"/>
      <c r="N114" s="38">
        <f t="shared" si="76"/>
        <v>42750</v>
      </c>
      <c r="O114" s="39">
        <v>9.7869999999999999E-2</v>
      </c>
      <c r="P114" s="40">
        <v>0.104</v>
      </c>
      <c r="Q114" s="41">
        <f t="shared" si="80"/>
        <v>-1063.1933299999994</v>
      </c>
      <c r="R114" s="44">
        <v>9.0939999999999993E-2</v>
      </c>
      <c r="S114" s="40">
        <v>0.104</v>
      </c>
      <c r="T114" s="41">
        <f t="shared" si="81"/>
        <v>-481.11734000000007</v>
      </c>
      <c r="U114" s="44"/>
      <c r="V114" s="45"/>
      <c r="W114" s="41">
        <f t="shared" ref="W114:W140" si="83">(U113-V113)*G113</f>
        <v>0</v>
      </c>
      <c r="X114" s="43">
        <f t="shared" si="82"/>
        <v>-1544.3106699999994</v>
      </c>
      <c r="Y114" s="43">
        <f t="shared" si="70"/>
        <v>654.49433962264152</v>
      </c>
      <c r="AA114" s="64"/>
    </row>
    <row r="115" spans="1:27" s="34" customFormat="1" x14ac:dyDescent="0.3">
      <c r="A115" s="78">
        <f t="shared" si="74"/>
        <v>42719</v>
      </c>
      <c r="B115" s="35">
        <v>274</v>
      </c>
      <c r="C115" s="35">
        <v>207818</v>
      </c>
      <c r="D115" s="35">
        <v>26</v>
      </c>
      <c r="E115" s="35">
        <v>44120</v>
      </c>
      <c r="F115" s="35">
        <v>0</v>
      </c>
      <c r="G115" s="35">
        <v>0</v>
      </c>
      <c r="H115" s="35">
        <f>F115+D115+B115</f>
        <v>300</v>
      </c>
      <c r="I115" s="35">
        <f>G115+E115+C115</f>
        <v>251938</v>
      </c>
      <c r="J115" s="36" t="s">
        <v>42</v>
      </c>
      <c r="K115" s="37" t="s">
        <v>43</v>
      </c>
      <c r="L115" s="79" t="s">
        <v>44</v>
      </c>
      <c r="M115" s="28"/>
      <c r="N115" s="38">
        <f t="shared" si="76"/>
        <v>42719</v>
      </c>
      <c r="O115" s="39">
        <v>9.7869999999999999E-2</v>
      </c>
      <c r="P115" s="40">
        <v>0.104</v>
      </c>
      <c r="Q115" s="41">
        <f t="shared" si="80"/>
        <v>-1273.9243399999993</v>
      </c>
      <c r="R115" s="44">
        <v>9.0939999999999993E-2</v>
      </c>
      <c r="S115" s="40">
        <v>0.104</v>
      </c>
      <c r="T115" s="41">
        <f t="shared" si="81"/>
        <v>-576.20720000000006</v>
      </c>
      <c r="U115" s="44"/>
      <c r="V115" s="45"/>
      <c r="W115" s="41">
        <f t="shared" si="83"/>
        <v>0</v>
      </c>
      <c r="X115" s="43">
        <f t="shared" si="82"/>
        <v>-1850.1315399999994</v>
      </c>
      <c r="Y115" s="43">
        <f t="shared" si="70"/>
        <v>758.45985401459859</v>
      </c>
      <c r="AA115" s="64"/>
    </row>
    <row r="116" spans="1:27" s="34" customFormat="1" x14ac:dyDescent="0.3">
      <c r="A116" s="78">
        <f t="shared" si="74"/>
        <v>42688</v>
      </c>
      <c r="B116" s="35">
        <v>270</v>
      </c>
      <c r="C116" s="35">
        <v>151873</v>
      </c>
      <c r="D116" s="35">
        <v>26</v>
      </c>
      <c r="E116" s="35">
        <v>23272</v>
      </c>
      <c r="F116" s="35">
        <v>0</v>
      </c>
      <c r="G116" s="35">
        <v>0</v>
      </c>
      <c r="H116" s="35">
        <f t="shared" ref="H116:I131" si="84">F116+D116+B116</f>
        <v>296</v>
      </c>
      <c r="I116" s="35">
        <f t="shared" si="84"/>
        <v>175145</v>
      </c>
      <c r="J116" s="36" t="s">
        <v>42</v>
      </c>
      <c r="K116" s="37" t="s">
        <v>43</v>
      </c>
      <c r="L116" s="79" t="s">
        <v>44</v>
      </c>
      <c r="M116" s="28"/>
      <c r="N116" s="38">
        <f t="shared" si="76"/>
        <v>42688</v>
      </c>
      <c r="O116" s="39">
        <v>9.7869999999999999E-2</v>
      </c>
      <c r="P116" s="40">
        <v>0.104</v>
      </c>
      <c r="Q116" s="41">
        <f t="shared" si="80"/>
        <v>-930.98148999999944</v>
      </c>
      <c r="R116" s="44">
        <v>9.0939999999999993E-2</v>
      </c>
      <c r="S116" s="40">
        <v>0.104</v>
      </c>
      <c r="T116" s="41">
        <f t="shared" si="81"/>
        <v>-303.93232000000006</v>
      </c>
      <c r="U116" s="44"/>
      <c r="V116" s="45"/>
      <c r="W116" s="41">
        <f t="shared" si="83"/>
        <v>0</v>
      </c>
      <c r="X116" s="43">
        <f t="shared" si="82"/>
        <v>-1234.9138099999996</v>
      </c>
      <c r="Y116" s="43">
        <f t="shared" si="70"/>
        <v>562.49259259259259</v>
      </c>
      <c r="AA116" s="64"/>
    </row>
    <row r="117" spans="1:27" s="34" customFormat="1" x14ac:dyDescent="0.3">
      <c r="A117" s="78">
        <f t="shared" si="74"/>
        <v>42657</v>
      </c>
      <c r="B117" s="35">
        <v>278</v>
      </c>
      <c r="C117" s="35">
        <v>125349</v>
      </c>
      <c r="D117" s="35">
        <v>26</v>
      </c>
      <c r="E117" s="35">
        <v>17109</v>
      </c>
      <c r="F117" s="35">
        <v>0</v>
      </c>
      <c r="G117" s="35">
        <v>0</v>
      </c>
      <c r="H117" s="35">
        <f t="shared" si="84"/>
        <v>304</v>
      </c>
      <c r="I117" s="35">
        <f t="shared" si="84"/>
        <v>142458</v>
      </c>
      <c r="J117" s="36" t="s">
        <v>42</v>
      </c>
      <c r="K117" s="37" t="s">
        <v>45</v>
      </c>
      <c r="L117" s="79" t="s">
        <v>44</v>
      </c>
      <c r="M117" s="28"/>
      <c r="N117" s="38">
        <f t="shared" si="76"/>
        <v>42657</v>
      </c>
      <c r="O117" s="39">
        <v>8.0839999999999995E-2</v>
      </c>
      <c r="P117" s="40">
        <v>0.104</v>
      </c>
      <c r="Q117" s="41">
        <f t="shared" si="80"/>
        <v>-2903.08284</v>
      </c>
      <c r="R117" s="44">
        <v>7.578E-2</v>
      </c>
      <c r="S117" s="40">
        <v>0.104</v>
      </c>
      <c r="T117" s="41">
        <f t="shared" si="81"/>
        <v>-482.81597999999991</v>
      </c>
      <c r="U117" s="44"/>
      <c r="V117" s="45"/>
      <c r="W117" s="41">
        <f t="shared" si="83"/>
        <v>0</v>
      </c>
      <c r="X117" s="43">
        <f t="shared" si="82"/>
        <v>-3385.8988199999999</v>
      </c>
      <c r="Y117" s="43">
        <f t="shared" si="70"/>
        <v>450.89568345323738</v>
      </c>
      <c r="AA117" s="64"/>
    </row>
    <row r="118" spans="1:27" s="34" customFormat="1" x14ac:dyDescent="0.3">
      <c r="A118" s="78">
        <f t="shared" si="74"/>
        <v>42626</v>
      </c>
      <c r="B118" s="35">
        <v>282</v>
      </c>
      <c r="C118" s="35">
        <v>122824</v>
      </c>
      <c r="D118" s="35">
        <v>26</v>
      </c>
      <c r="E118" s="35">
        <v>13438</v>
      </c>
      <c r="F118" s="35">
        <v>0</v>
      </c>
      <c r="G118" s="35">
        <v>0</v>
      </c>
      <c r="H118" s="35">
        <f t="shared" si="84"/>
        <v>308</v>
      </c>
      <c r="I118" s="35">
        <f t="shared" si="84"/>
        <v>136262</v>
      </c>
      <c r="J118" s="36" t="s">
        <v>42</v>
      </c>
      <c r="K118" s="37" t="s">
        <v>45</v>
      </c>
      <c r="L118" s="95" t="s">
        <v>44</v>
      </c>
      <c r="M118" s="28"/>
      <c r="N118" s="38">
        <f t="shared" si="76"/>
        <v>42626</v>
      </c>
      <c r="O118" s="39">
        <v>8.0420000000000005E-2</v>
      </c>
      <c r="P118" s="40">
        <v>0.104</v>
      </c>
      <c r="Q118" s="41">
        <f t="shared" si="80"/>
        <v>-2896.1899199999989</v>
      </c>
      <c r="R118" s="44">
        <v>7.5420000000000001E-2</v>
      </c>
      <c r="S118" s="40">
        <v>0.104</v>
      </c>
      <c r="T118" s="41">
        <f t="shared" si="81"/>
        <v>-384.05803999999995</v>
      </c>
      <c r="U118" s="42"/>
      <c r="V118" s="45"/>
      <c r="W118" s="41">
        <f t="shared" si="83"/>
        <v>0</v>
      </c>
      <c r="X118" s="43">
        <f t="shared" si="82"/>
        <v>-3280.2479599999988</v>
      </c>
      <c r="Y118" s="43">
        <f t="shared" si="70"/>
        <v>435.54609929078015</v>
      </c>
      <c r="AA118" s="64"/>
    </row>
    <row r="119" spans="1:27" s="34" customFormat="1" x14ac:dyDescent="0.3">
      <c r="A119" s="78">
        <f t="shared" si="74"/>
        <v>42595</v>
      </c>
      <c r="B119" s="35">
        <v>288</v>
      </c>
      <c r="C119" s="35">
        <v>131154</v>
      </c>
      <c r="D119" s="35">
        <v>26</v>
      </c>
      <c r="E119" s="35">
        <v>14566</v>
      </c>
      <c r="F119" s="35">
        <v>0</v>
      </c>
      <c r="G119" s="35">
        <v>0</v>
      </c>
      <c r="H119" s="35">
        <f t="shared" si="84"/>
        <v>314</v>
      </c>
      <c r="I119" s="35">
        <f t="shared" si="84"/>
        <v>145720</v>
      </c>
      <c r="J119" s="36" t="s">
        <v>42</v>
      </c>
      <c r="K119" s="37" t="s">
        <v>45</v>
      </c>
      <c r="L119" s="95" t="s">
        <v>44</v>
      </c>
      <c r="M119" s="28"/>
      <c r="N119" s="38">
        <f t="shared" si="76"/>
        <v>42595</v>
      </c>
      <c r="O119" s="39">
        <v>8.0420000000000005E-2</v>
      </c>
      <c r="P119" s="40">
        <v>0.104</v>
      </c>
      <c r="Q119" s="41">
        <f t="shared" si="80"/>
        <v>-3092.6113199999986</v>
      </c>
      <c r="R119" s="44">
        <v>7.5420000000000001E-2</v>
      </c>
      <c r="S119" s="40">
        <v>0.104</v>
      </c>
      <c r="T119" s="41">
        <f t="shared" si="81"/>
        <v>-416.29627999999991</v>
      </c>
      <c r="U119" s="42"/>
      <c r="V119" s="45"/>
      <c r="W119" s="41">
        <f t="shared" si="83"/>
        <v>0</v>
      </c>
      <c r="X119" s="43">
        <f t="shared" si="82"/>
        <v>-3508.9075999999986</v>
      </c>
      <c r="Y119" s="43">
        <f t="shared" si="70"/>
        <v>455.39583333333331</v>
      </c>
      <c r="AA119" s="64"/>
    </row>
    <row r="120" spans="1:27" s="34" customFormat="1" x14ac:dyDescent="0.3">
      <c r="A120" s="78">
        <f t="shared" si="74"/>
        <v>42564</v>
      </c>
      <c r="B120" s="35">
        <v>285</v>
      </c>
      <c r="C120" s="35">
        <v>127443</v>
      </c>
      <c r="D120" s="35">
        <v>27</v>
      </c>
      <c r="E120" s="35">
        <v>14784</v>
      </c>
      <c r="F120" s="35">
        <v>0</v>
      </c>
      <c r="G120" s="35">
        <v>0</v>
      </c>
      <c r="H120" s="35">
        <f t="shared" si="84"/>
        <v>312</v>
      </c>
      <c r="I120" s="35">
        <f t="shared" si="84"/>
        <v>142227</v>
      </c>
      <c r="J120" s="36" t="s">
        <v>42</v>
      </c>
      <c r="K120" s="37" t="s">
        <v>45</v>
      </c>
      <c r="L120" s="95" t="s">
        <v>44</v>
      </c>
      <c r="M120" s="28"/>
      <c r="N120" s="38">
        <f t="shared" si="76"/>
        <v>42564</v>
      </c>
      <c r="O120" s="39">
        <v>8.0420000000000005E-2</v>
      </c>
      <c r="P120" s="40">
        <v>0.104</v>
      </c>
      <c r="Q120" s="41">
        <f t="shared" si="80"/>
        <v>-3005.1059399999986</v>
      </c>
      <c r="R120" s="44">
        <v>7.5420000000000001E-2</v>
      </c>
      <c r="S120" s="40">
        <v>0.104</v>
      </c>
      <c r="T120" s="41">
        <f t="shared" si="81"/>
        <v>-422.5267199999999</v>
      </c>
      <c r="U120" s="44"/>
      <c r="V120" s="45"/>
      <c r="W120" s="41">
        <f t="shared" si="83"/>
        <v>0</v>
      </c>
      <c r="X120" s="43">
        <f t="shared" si="82"/>
        <v>-3427.6326599999984</v>
      </c>
      <c r="Y120" s="43">
        <f t="shared" ref="Y120:Y140" si="85">IFERROR(C120/B120,0)</f>
        <v>447.16842105263157</v>
      </c>
      <c r="AA120" s="64"/>
    </row>
    <row r="121" spans="1:27" s="34" customFormat="1" x14ac:dyDescent="0.3">
      <c r="A121" s="78">
        <f t="shared" si="74"/>
        <v>42533</v>
      </c>
      <c r="B121" s="35">
        <v>289</v>
      </c>
      <c r="C121" s="35">
        <v>136678</v>
      </c>
      <c r="D121" s="35">
        <v>27</v>
      </c>
      <c r="E121" s="35">
        <v>13698</v>
      </c>
      <c r="F121" s="35">
        <v>0</v>
      </c>
      <c r="G121" s="35">
        <v>0</v>
      </c>
      <c r="H121" s="35">
        <f t="shared" si="84"/>
        <v>316</v>
      </c>
      <c r="I121" s="35">
        <f t="shared" si="84"/>
        <v>150376</v>
      </c>
      <c r="J121" s="36" t="s">
        <v>42</v>
      </c>
      <c r="K121" s="37" t="s">
        <v>45</v>
      </c>
      <c r="L121" s="95" t="s">
        <v>44</v>
      </c>
      <c r="M121" s="28"/>
      <c r="N121" s="38">
        <f t="shared" si="76"/>
        <v>42533</v>
      </c>
      <c r="O121" s="39">
        <v>8.0420000000000005E-2</v>
      </c>
      <c r="P121" s="40">
        <v>0.104</v>
      </c>
      <c r="Q121" s="41">
        <f t="shared" si="80"/>
        <v>-3222.8672399999987</v>
      </c>
      <c r="R121" s="44">
        <v>7.5420000000000001E-2</v>
      </c>
      <c r="S121" s="40">
        <v>0.104</v>
      </c>
      <c r="T121" s="41">
        <f t="shared" si="81"/>
        <v>-391.48883999999993</v>
      </c>
      <c r="U121" s="44"/>
      <c r="V121" s="45"/>
      <c r="W121" s="41">
        <f t="shared" si="83"/>
        <v>0</v>
      </c>
      <c r="X121" s="43">
        <f t="shared" si="82"/>
        <v>-3614.3560799999987</v>
      </c>
      <c r="Y121" s="43">
        <f t="shared" si="85"/>
        <v>472.93425605536333</v>
      </c>
      <c r="AA121" s="64"/>
    </row>
    <row r="122" spans="1:27" s="34" customFormat="1" x14ac:dyDescent="0.3">
      <c r="A122" s="78">
        <f t="shared" si="74"/>
        <v>42502</v>
      </c>
      <c r="B122" s="35">
        <v>292</v>
      </c>
      <c r="C122" s="35">
        <v>122156</v>
      </c>
      <c r="D122" s="35">
        <v>27</v>
      </c>
      <c r="E122" s="35">
        <v>14146</v>
      </c>
      <c r="F122" s="35">
        <v>0</v>
      </c>
      <c r="G122" s="35">
        <v>0</v>
      </c>
      <c r="H122" s="35">
        <f t="shared" si="84"/>
        <v>319</v>
      </c>
      <c r="I122" s="35">
        <f t="shared" si="84"/>
        <v>136302</v>
      </c>
      <c r="J122" s="36" t="s">
        <v>42</v>
      </c>
      <c r="K122" s="37" t="s">
        <v>45</v>
      </c>
      <c r="L122" s="95" t="s">
        <v>44</v>
      </c>
      <c r="M122" s="28"/>
      <c r="N122" s="38">
        <f t="shared" si="76"/>
        <v>42502</v>
      </c>
      <c r="O122" s="39">
        <v>8.0420000000000005E-2</v>
      </c>
      <c r="P122" s="40">
        <v>0.104</v>
      </c>
      <c r="Q122" s="41">
        <f t="shared" si="80"/>
        <v>-2880.4384799999989</v>
      </c>
      <c r="R122" s="44">
        <v>7.5420000000000001E-2</v>
      </c>
      <c r="S122" s="40">
        <v>0.104</v>
      </c>
      <c r="T122" s="41">
        <f t="shared" si="81"/>
        <v>-404.2926799999999</v>
      </c>
      <c r="U122" s="44"/>
      <c r="V122" s="45"/>
      <c r="W122" s="41">
        <f t="shared" si="83"/>
        <v>0</v>
      </c>
      <c r="X122" s="43">
        <f t="shared" si="82"/>
        <v>-3284.7311599999989</v>
      </c>
      <c r="Y122" s="43">
        <f t="shared" si="85"/>
        <v>418.34246575342468</v>
      </c>
      <c r="AA122" s="64"/>
    </row>
    <row r="123" spans="1:27" s="34" customFormat="1" x14ac:dyDescent="0.3">
      <c r="A123" s="78">
        <f t="shared" si="74"/>
        <v>42471</v>
      </c>
      <c r="B123" s="35">
        <v>298</v>
      </c>
      <c r="C123" s="35">
        <v>127278</v>
      </c>
      <c r="D123" s="35">
        <v>28</v>
      </c>
      <c r="E123" s="35">
        <v>19594</v>
      </c>
      <c r="F123" s="35">
        <v>0</v>
      </c>
      <c r="G123" s="35">
        <v>0</v>
      </c>
      <c r="H123" s="35">
        <f t="shared" si="84"/>
        <v>326</v>
      </c>
      <c r="I123" s="35">
        <f t="shared" si="84"/>
        <v>146872</v>
      </c>
      <c r="J123" s="36" t="s">
        <v>42</v>
      </c>
      <c r="K123" s="37" t="s">
        <v>45</v>
      </c>
      <c r="L123" s="95" t="s">
        <v>44</v>
      </c>
      <c r="M123" s="28"/>
      <c r="N123" s="38">
        <f t="shared" si="76"/>
        <v>42471</v>
      </c>
      <c r="O123" s="47">
        <v>0.13038</v>
      </c>
      <c r="P123" s="40">
        <v>0.104</v>
      </c>
      <c r="Q123" s="41">
        <f t="shared" si="80"/>
        <v>3357.5936400000001</v>
      </c>
      <c r="R123" s="48">
        <v>0.12619</v>
      </c>
      <c r="S123" s="40">
        <v>0.104</v>
      </c>
      <c r="T123" s="41">
        <f t="shared" si="81"/>
        <v>434.79086000000001</v>
      </c>
      <c r="U123" s="48"/>
      <c r="V123" s="40"/>
      <c r="W123" s="41">
        <f t="shared" si="83"/>
        <v>0</v>
      </c>
      <c r="X123" s="43">
        <f t="shared" si="82"/>
        <v>3792.3845000000001</v>
      </c>
      <c r="Y123" s="43">
        <f t="shared" si="85"/>
        <v>427.10738255033556</v>
      </c>
      <c r="AA123" s="64"/>
    </row>
    <row r="124" spans="1:27" s="34" customFormat="1" x14ac:dyDescent="0.3">
      <c r="A124" s="78">
        <f t="shared" si="74"/>
        <v>42440</v>
      </c>
      <c r="B124" s="35">
        <v>291</v>
      </c>
      <c r="C124" s="35">
        <v>165827</v>
      </c>
      <c r="D124" s="35">
        <v>34</v>
      </c>
      <c r="E124" s="35">
        <v>32700</v>
      </c>
      <c r="F124" s="35">
        <v>0</v>
      </c>
      <c r="G124" s="35">
        <v>0</v>
      </c>
      <c r="H124" s="35">
        <f t="shared" si="84"/>
        <v>325</v>
      </c>
      <c r="I124" s="35">
        <f t="shared" si="84"/>
        <v>198527</v>
      </c>
      <c r="J124" s="36" t="s">
        <v>42</v>
      </c>
      <c r="K124" s="37" t="s">
        <v>45</v>
      </c>
      <c r="L124" s="95" t="s">
        <v>44</v>
      </c>
      <c r="M124" s="28"/>
      <c r="N124" s="38">
        <f t="shared" si="76"/>
        <v>42440</v>
      </c>
      <c r="O124" s="47">
        <v>0.13038</v>
      </c>
      <c r="P124" s="40">
        <v>0.104</v>
      </c>
      <c r="Q124" s="41">
        <f t="shared" si="80"/>
        <v>4374.5162600000003</v>
      </c>
      <c r="R124" s="48">
        <v>0.12619</v>
      </c>
      <c r="S124" s="40">
        <v>0.104</v>
      </c>
      <c r="T124" s="41">
        <f t="shared" si="81"/>
        <v>725.61300000000006</v>
      </c>
      <c r="U124" s="48"/>
      <c r="V124" s="40"/>
      <c r="W124" s="41">
        <f t="shared" si="83"/>
        <v>0</v>
      </c>
      <c r="X124" s="43">
        <f t="shared" si="82"/>
        <v>5100.1292600000006</v>
      </c>
      <c r="Y124" s="43">
        <f t="shared" si="85"/>
        <v>569.85223367697597</v>
      </c>
      <c r="AA124" s="64"/>
    </row>
    <row r="125" spans="1:27" s="34" customFormat="1" x14ac:dyDescent="0.3">
      <c r="A125" s="78">
        <f t="shared" si="74"/>
        <v>42409</v>
      </c>
      <c r="B125" s="35">
        <v>287</v>
      </c>
      <c r="C125" s="35">
        <v>183246</v>
      </c>
      <c r="D125" s="35">
        <v>34</v>
      </c>
      <c r="E125" s="35">
        <v>46094</v>
      </c>
      <c r="F125" s="35">
        <v>0</v>
      </c>
      <c r="G125" s="35">
        <v>0</v>
      </c>
      <c r="H125" s="35">
        <f t="shared" si="84"/>
        <v>321</v>
      </c>
      <c r="I125" s="35">
        <f t="shared" si="84"/>
        <v>229340</v>
      </c>
      <c r="J125" s="36" t="s">
        <v>42</v>
      </c>
      <c r="K125" s="37" t="s">
        <v>45</v>
      </c>
      <c r="L125" s="95" t="s">
        <v>44</v>
      </c>
      <c r="M125" s="28"/>
      <c r="N125" s="38">
        <f t="shared" si="76"/>
        <v>42409</v>
      </c>
      <c r="O125" s="47">
        <v>0.13038</v>
      </c>
      <c r="P125" s="40">
        <v>0.104</v>
      </c>
      <c r="Q125" s="41">
        <f t="shared" si="80"/>
        <v>4834.0294800000001</v>
      </c>
      <c r="R125" s="48">
        <v>0.12619</v>
      </c>
      <c r="S125" s="40">
        <v>0.104</v>
      </c>
      <c r="T125" s="41">
        <f t="shared" si="81"/>
        <v>1022.82586</v>
      </c>
      <c r="U125" s="48"/>
      <c r="V125" s="40"/>
      <c r="W125" s="41">
        <f t="shared" si="83"/>
        <v>0</v>
      </c>
      <c r="X125" s="43">
        <f t="shared" si="82"/>
        <v>5856.8553400000001</v>
      </c>
      <c r="Y125" s="43">
        <f t="shared" si="85"/>
        <v>638.48780487804879</v>
      </c>
      <c r="AA125" s="64"/>
    </row>
    <row r="126" spans="1:27" s="34" customFormat="1" x14ac:dyDescent="0.3">
      <c r="A126" s="78">
        <f t="shared" si="74"/>
        <v>42378</v>
      </c>
      <c r="B126" s="35">
        <v>263</v>
      </c>
      <c r="C126" s="35">
        <v>179639</v>
      </c>
      <c r="D126" s="35">
        <v>32</v>
      </c>
      <c r="E126" s="35">
        <v>39575</v>
      </c>
      <c r="F126" s="35">
        <v>0</v>
      </c>
      <c r="G126" s="35">
        <v>0</v>
      </c>
      <c r="H126" s="35">
        <f t="shared" si="84"/>
        <v>295</v>
      </c>
      <c r="I126" s="35">
        <f t="shared" si="84"/>
        <v>219214</v>
      </c>
      <c r="J126" s="36" t="s">
        <v>42</v>
      </c>
      <c r="K126" s="37" t="s">
        <v>45</v>
      </c>
      <c r="L126" s="95" t="s">
        <v>44</v>
      </c>
      <c r="M126" s="28"/>
      <c r="N126" s="38">
        <f t="shared" si="76"/>
        <v>42378</v>
      </c>
      <c r="O126" s="47">
        <v>0.13038</v>
      </c>
      <c r="P126" s="40">
        <v>0.104</v>
      </c>
      <c r="Q126" s="41">
        <f t="shared" si="80"/>
        <v>4738.8768200000004</v>
      </c>
      <c r="R126" s="48">
        <v>0.12619</v>
      </c>
      <c r="S126" s="40">
        <v>0.104</v>
      </c>
      <c r="T126" s="41">
        <f t="shared" si="81"/>
        <v>878.16925000000003</v>
      </c>
      <c r="U126" s="48"/>
      <c r="V126" s="40"/>
      <c r="W126" s="41">
        <f t="shared" si="83"/>
        <v>0</v>
      </c>
      <c r="X126" s="43">
        <f t="shared" si="82"/>
        <v>5617.0460700000003</v>
      </c>
      <c r="Y126" s="43">
        <f t="shared" si="85"/>
        <v>683.03802281368826</v>
      </c>
      <c r="AA126" s="64"/>
    </row>
    <row r="127" spans="1:27" s="34" customFormat="1" x14ac:dyDescent="0.3">
      <c r="A127" s="78">
        <f t="shared" si="74"/>
        <v>42347</v>
      </c>
      <c r="B127" s="35">
        <v>268</v>
      </c>
      <c r="C127" s="35">
        <v>167157</v>
      </c>
      <c r="D127" s="35">
        <v>32</v>
      </c>
      <c r="E127" s="35">
        <v>34528</v>
      </c>
      <c r="F127" s="35">
        <v>0</v>
      </c>
      <c r="G127" s="35">
        <v>0</v>
      </c>
      <c r="H127" s="35">
        <f t="shared" si="84"/>
        <v>300</v>
      </c>
      <c r="I127" s="35">
        <f t="shared" si="84"/>
        <v>201685</v>
      </c>
      <c r="J127" s="36" t="s">
        <v>42</v>
      </c>
      <c r="K127" s="37" t="s">
        <v>45</v>
      </c>
      <c r="L127" s="95" t="s">
        <v>44</v>
      </c>
      <c r="M127" s="28"/>
      <c r="N127" s="38">
        <f t="shared" si="76"/>
        <v>42347</v>
      </c>
      <c r="O127" s="47">
        <v>0.13038</v>
      </c>
      <c r="P127" s="40">
        <v>0.104</v>
      </c>
      <c r="Q127" s="41">
        <f t="shared" si="80"/>
        <v>4409.6016600000003</v>
      </c>
      <c r="R127" s="48">
        <v>0.12619</v>
      </c>
      <c r="S127" s="40">
        <v>0.104</v>
      </c>
      <c r="T127" s="41">
        <f t="shared" si="81"/>
        <v>766.17632000000003</v>
      </c>
      <c r="U127" s="48"/>
      <c r="V127" s="40"/>
      <c r="W127" s="41">
        <f t="shared" si="83"/>
        <v>0</v>
      </c>
      <c r="X127" s="43">
        <f t="shared" si="82"/>
        <v>5175.7779800000008</v>
      </c>
      <c r="Y127" s="43">
        <f t="shared" si="85"/>
        <v>623.72014925373139</v>
      </c>
      <c r="AA127" s="64"/>
    </row>
    <row r="128" spans="1:27" s="34" customFormat="1" x14ac:dyDescent="0.3">
      <c r="A128" s="78">
        <f t="shared" si="74"/>
        <v>42316</v>
      </c>
      <c r="B128" s="35">
        <v>274</v>
      </c>
      <c r="C128" s="35">
        <v>155745</v>
      </c>
      <c r="D128" s="35">
        <v>32</v>
      </c>
      <c r="E128" s="35">
        <v>29684</v>
      </c>
      <c r="F128" s="35">
        <v>0</v>
      </c>
      <c r="G128" s="35">
        <v>0</v>
      </c>
      <c r="H128" s="35">
        <f t="shared" si="84"/>
        <v>306</v>
      </c>
      <c r="I128" s="35">
        <f t="shared" si="84"/>
        <v>185429</v>
      </c>
      <c r="J128" s="36" t="s">
        <v>42</v>
      </c>
      <c r="K128" s="37" t="s">
        <v>45</v>
      </c>
      <c r="L128" s="95" t="s">
        <v>44</v>
      </c>
      <c r="M128" s="28"/>
      <c r="N128" s="38">
        <f t="shared" si="76"/>
        <v>42316</v>
      </c>
      <c r="O128" s="47">
        <v>0.13038</v>
      </c>
      <c r="P128" s="40">
        <v>0.104</v>
      </c>
      <c r="Q128" s="41">
        <f t="shared" si="80"/>
        <v>4108.5531000000001</v>
      </c>
      <c r="R128" s="48">
        <v>0.12619</v>
      </c>
      <c r="S128" s="40">
        <v>0.104</v>
      </c>
      <c r="T128" s="41">
        <f t="shared" si="81"/>
        <v>658.68796000000009</v>
      </c>
      <c r="U128" s="48"/>
      <c r="V128" s="40"/>
      <c r="W128" s="41">
        <f t="shared" si="83"/>
        <v>0</v>
      </c>
      <c r="X128" s="43">
        <f t="shared" si="82"/>
        <v>4767.2410600000003</v>
      </c>
      <c r="Y128" s="43">
        <f t="shared" si="85"/>
        <v>568.41240875912411</v>
      </c>
      <c r="AA128" s="64"/>
    </row>
    <row r="129" spans="1:27" s="34" customFormat="1" x14ac:dyDescent="0.3">
      <c r="A129" s="78">
        <f t="shared" si="74"/>
        <v>42285</v>
      </c>
      <c r="B129" s="35">
        <v>276</v>
      </c>
      <c r="C129" s="35">
        <v>119216</v>
      </c>
      <c r="D129" s="35">
        <v>32</v>
      </c>
      <c r="E129" s="35">
        <v>21417</v>
      </c>
      <c r="F129" s="35">
        <v>0</v>
      </c>
      <c r="G129" s="35">
        <v>0</v>
      </c>
      <c r="H129" s="35">
        <f t="shared" si="84"/>
        <v>308</v>
      </c>
      <c r="I129" s="35">
        <f t="shared" si="84"/>
        <v>140633</v>
      </c>
      <c r="J129" s="36" t="s">
        <v>42</v>
      </c>
      <c r="K129" s="37" t="s">
        <v>46</v>
      </c>
      <c r="L129" s="95" t="s">
        <v>47</v>
      </c>
      <c r="M129" s="49"/>
      <c r="N129" s="38">
        <f t="shared" si="76"/>
        <v>42285</v>
      </c>
      <c r="O129" s="47">
        <v>9.257E-2</v>
      </c>
      <c r="P129" s="40">
        <v>0.12191</v>
      </c>
      <c r="Q129" s="41">
        <f t="shared" si="80"/>
        <v>-3497.7974400000007</v>
      </c>
      <c r="R129" s="50">
        <v>8.6400000000000005E-2</v>
      </c>
      <c r="S129" s="40">
        <v>0.12191</v>
      </c>
      <c r="T129" s="41">
        <f t="shared" si="81"/>
        <v>-760.51766999999995</v>
      </c>
      <c r="U129" s="48"/>
      <c r="V129" s="40"/>
      <c r="W129" s="41">
        <f t="shared" si="83"/>
        <v>0</v>
      </c>
      <c r="X129" s="43">
        <f t="shared" si="82"/>
        <v>-4258.3151100000005</v>
      </c>
      <c r="Y129" s="43">
        <f t="shared" si="85"/>
        <v>431.94202898550725</v>
      </c>
      <c r="AA129" s="64"/>
    </row>
    <row r="130" spans="1:27" s="34" customFormat="1" x14ac:dyDescent="0.3">
      <c r="A130" s="78">
        <f t="shared" si="74"/>
        <v>42254</v>
      </c>
      <c r="B130" s="35">
        <v>280</v>
      </c>
      <c r="C130" s="35">
        <v>116310</v>
      </c>
      <c r="D130" s="35">
        <v>32</v>
      </c>
      <c r="E130" s="35">
        <v>20541</v>
      </c>
      <c r="F130" s="35">
        <v>0</v>
      </c>
      <c r="G130" s="35">
        <v>0</v>
      </c>
      <c r="H130" s="35">
        <f t="shared" si="84"/>
        <v>312</v>
      </c>
      <c r="I130" s="51">
        <f t="shared" si="84"/>
        <v>136851</v>
      </c>
      <c r="J130" s="36" t="s">
        <v>48</v>
      </c>
      <c r="K130" s="52" t="s">
        <v>46</v>
      </c>
      <c r="L130" s="95" t="s">
        <v>47</v>
      </c>
      <c r="M130" s="49"/>
      <c r="N130" s="38">
        <f t="shared" si="76"/>
        <v>42254</v>
      </c>
      <c r="O130" s="47">
        <v>9.257E-2</v>
      </c>
      <c r="P130" s="40">
        <v>0.12191</v>
      </c>
      <c r="Q130" s="41">
        <f t="shared" si="80"/>
        <v>-3412.5354000000007</v>
      </c>
      <c r="R130" s="50">
        <v>8.6400000000000005E-2</v>
      </c>
      <c r="S130" s="40">
        <v>0.12191</v>
      </c>
      <c r="T130" s="41">
        <f t="shared" si="81"/>
        <v>-729.41090999999994</v>
      </c>
      <c r="U130" s="48"/>
      <c r="V130" s="40"/>
      <c r="W130" s="41">
        <f t="shared" si="83"/>
        <v>0</v>
      </c>
      <c r="X130" s="43">
        <f t="shared" si="82"/>
        <v>-4141.9463100000003</v>
      </c>
      <c r="Y130" s="43">
        <f t="shared" si="85"/>
        <v>415.39285714285717</v>
      </c>
      <c r="AA130" s="64"/>
    </row>
    <row r="131" spans="1:27" s="34" customFormat="1" x14ac:dyDescent="0.3">
      <c r="A131" s="78">
        <f t="shared" ref="A131:A138" si="86">A132+31</f>
        <v>42223</v>
      </c>
      <c r="B131" s="35">
        <v>282</v>
      </c>
      <c r="C131" s="35">
        <v>148424</v>
      </c>
      <c r="D131" s="35">
        <v>37</v>
      </c>
      <c r="E131" s="35">
        <v>16593</v>
      </c>
      <c r="F131" s="35">
        <v>0</v>
      </c>
      <c r="G131" s="35">
        <v>0</v>
      </c>
      <c r="H131" s="35">
        <f t="shared" si="84"/>
        <v>319</v>
      </c>
      <c r="I131" s="51">
        <f t="shared" si="84"/>
        <v>165017</v>
      </c>
      <c r="J131" s="36" t="s">
        <v>48</v>
      </c>
      <c r="K131" s="52" t="s">
        <v>46</v>
      </c>
      <c r="L131" s="95" t="s">
        <v>47</v>
      </c>
      <c r="M131" s="49"/>
      <c r="N131" s="38">
        <f t="shared" ref="N131:N139" si="87">A131</f>
        <v>42223</v>
      </c>
      <c r="O131" s="47">
        <v>9.257E-2</v>
      </c>
      <c r="P131" s="40">
        <v>0.12191</v>
      </c>
      <c r="Q131" s="41">
        <f t="shared" si="80"/>
        <v>-4354.7601600000007</v>
      </c>
      <c r="R131" s="50">
        <v>8.6400000000000005E-2</v>
      </c>
      <c r="S131" s="40">
        <v>0.12191</v>
      </c>
      <c r="T131" s="41">
        <f t="shared" si="81"/>
        <v>-589.21743000000004</v>
      </c>
      <c r="U131" s="48"/>
      <c r="V131" s="40"/>
      <c r="W131" s="41">
        <f t="shared" si="83"/>
        <v>0</v>
      </c>
      <c r="X131" s="43">
        <f t="shared" si="82"/>
        <v>-4943.9775900000004</v>
      </c>
      <c r="Y131" s="43">
        <f t="shared" si="85"/>
        <v>526.32624113475174</v>
      </c>
      <c r="AA131" s="64"/>
    </row>
    <row r="132" spans="1:27" s="34" customFormat="1" x14ac:dyDescent="0.3">
      <c r="A132" s="78">
        <f t="shared" si="86"/>
        <v>42192</v>
      </c>
      <c r="B132" s="35">
        <v>287</v>
      </c>
      <c r="C132" s="35">
        <v>123981</v>
      </c>
      <c r="D132" s="35">
        <v>32</v>
      </c>
      <c r="E132" s="35">
        <v>17594</v>
      </c>
      <c r="F132" s="35">
        <v>0</v>
      </c>
      <c r="G132" s="35">
        <v>0</v>
      </c>
      <c r="H132" s="35">
        <f t="shared" ref="H132:I139" si="88">F132+D132+B132</f>
        <v>319</v>
      </c>
      <c r="I132" s="51">
        <f t="shared" si="88"/>
        <v>141575</v>
      </c>
      <c r="J132" s="36" t="s">
        <v>48</v>
      </c>
      <c r="K132" s="52" t="s">
        <v>46</v>
      </c>
      <c r="L132" s="95" t="s">
        <v>47</v>
      </c>
      <c r="M132" s="49"/>
      <c r="N132" s="38">
        <f t="shared" si="87"/>
        <v>42192</v>
      </c>
      <c r="O132" s="47">
        <v>9.257E-2</v>
      </c>
      <c r="P132" s="40">
        <v>0.12191</v>
      </c>
      <c r="Q132" s="41">
        <f t="shared" si="80"/>
        <v>-3637.6025400000008</v>
      </c>
      <c r="R132" s="50">
        <v>8.6400000000000005E-2</v>
      </c>
      <c r="S132" s="40">
        <v>0.12191</v>
      </c>
      <c r="T132" s="41">
        <f t="shared" si="81"/>
        <v>-624.76293999999996</v>
      </c>
      <c r="U132" s="48"/>
      <c r="V132" s="40"/>
      <c r="W132" s="41">
        <f t="shared" si="83"/>
        <v>0</v>
      </c>
      <c r="X132" s="43">
        <f t="shared" si="82"/>
        <v>-4262.3654800000004</v>
      </c>
      <c r="Y132" s="43">
        <f t="shared" si="85"/>
        <v>431.98954703832754</v>
      </c>
      <c r="AA132" s="64"/>
    </row>
    <row r="133" spans="1:27" s="34" customFormat="1" x14ac:dyDescent="0.3">
      <c r="A133" s="78">
        <f t="shared" si="86"/>
        <v>42161</v>
      </c>
      <c r="B133" s="35">
        <v>286</v>
      </c>
      <c r="C133" s="35">
        <v>123593</v>
      </c>
      <c r="D133" s="35">
        <v>32</v>
      </c>
      <c r="E133" s="35">
        <v>19990</v>
      </c>
      <c r="F133" s="35">
        <v>0</v>
      </c>
      <c r="G133" s="35">
        <v>0</v>
      </c>
      <c r="H133" s="35">
        <f t="shared" si="88"/>
        <v>318</v>
      </c>
      <c r="I133" s="51">
        <f t="shared" si="88"/>
        <v>143583</v>
      </c>
      <c r="J133" s="36" t="s">
        <v>48</v>
      </c>
      <c r="K133" s="52" t="s">
        <v>46</v>
      </c>
      <c r="L133" s="95" t="s">
        <v>47</v>
      </c>
      <c r="M133" s="49"/>
      <c r="N133" s="38">
        <f t="shared" si="87"/>
        <v>42161</v>
      </c>
      <c r="O133" s="47">
        <v>9.257E-2</v>
      </c>
      <c r="P133" s="40">
        <v>0.12191</v>
      </c>
      <c r="Q133" s="41">
        <f t="shared" si="80"/>
        <v>-3626.2186200000006</v>
      </c>
      <c r="R133" s="50">
        <v>8.6400000000000005E-2</v>
      </c>
      <c r="S133" s="40">
        <v>0.12191</v>
      </c>
      <c r="T133" s="41">
        <f t="shared" si="81"/>
        <v>-709.84490000000005</v>
      </c>
      <c r="U133" s="48"/>
      <c r="V133" s="40"/>
      <c r="W133" s="41">
        <f t="shared" si="83"/>
        <v>0</v>
      </c>
      <c r="X133" s="43">
        <f t="shared" si="82"/>
        <v>-4336.0635200000006</v>
      </c>
      <c r="Y133" s="43">
        <f t="shared" si="85"/>
        <v>432.14335664335664</v>
      </c>
      <c r="AA133" s="64"/>
    </row>
    <row r="134" spans="1:27" s="34" customFormat="1" x14ac:dyDescent="0.3">
      <c r="A134" s="78">
        <f t="shared" si="86"/>
        <v>42130</v>
      </c>
      <c r="B134" s="35">
        <v>294</v>
      </c>
      <c r="C134" s="35">
        <v>119359</v>
      </c>
      <c r="D134" s="35">
        <v>32</v>
      </c>
      <c r="E134" s="35">
        <v>19795</v>
      </c>
      <c r="F134" s="35">
        <v>0</v>
      </c>
      <c r="G134" s="35">
        <v>0</v>
      </c>
      <c r="H134" s="35">
        <f t="shared" si="88"/>
        <v>326</v>
      </c>
      <c r="I134" s="51">
        <f t="shared" si="88"/>
        <v>139154</v>
      </c>
      <c r="J134" s="36" t="s">
        <v>48</v>
      </c>
      <c r="K134" s="52" t="s">
        <v>46</v>
      </c>
      <c r="L134" s="95" t="s">
        <v>47</v>
      </c>
      <c r="M134" s="49"/>
      <c r="N134" s="38">
        <f t="shared" si="87"/>
        <v>42130</v>
      </c>
      <c r="O134" s="47">
        <v>9.257E-2</v>
      </c>
      <c r="P134" s="40">
        <v>0.12191</v>
      </c>
      <c r="Q134" s="41">
        <f t="shared" si="80"/>
        <v>-3501.9930600000007</v>
      </c>
      <c r="R134" s="50">
        <v>8.6400000000000005E-2</v>
      </c>
      <c r="S134" s="40">
        <v>0.12191</v>
      </c>
      <c r="T134" s="41">
        <f t="shared" si="81"/>
        <v>-702.92044999999996</v>
      </c>
      <c r="U134" s="48"/>
      <c r="V134" s="40"/>
      <c r="W134" s="41">
        <f t="shared" si="83"/>
        <v>0</v>
      </c>
      <c r="X134" s="43">
        <f t="shared" si="82"/>
        <v>-4204.9135100000003</v>
      </c>
      <c r="Y134" s="43">
        <f t="shared" si="85"/>
        <v>405.98299319727892</v>
      </c>
      <c r="AA134" s="64"/>
    </row>
    <row r="135" spans="1:27" s="34" customFormat="1" x14ac:dyDescent="0.3">
      <c r="A135" s="78">
        <f t="shared" si="86"/>
        <v>42099</v>
      </c>
      <c r="B135" s="35">
        <v>297</v>
      </c>
      <c r="C135" s="35">
        <v>122285</v>
      </c>
      <c r="D135" s="35">
        <v>32</v>
      </c>
      <c r="E135" s="35">
        <v>25908</v>
      </c>
      <c r="F135" s="35">
        <v>0</v>
      </c>
      <c r="G135" s="35">
        <v>0</v>
      </c>
      <c r="H135" s="35">
        <f t="shared" si="88"/>
        <v>329</v>
      </c>
      <c r="I135" s="51">
        <f t="shared" si="88"/>
        <v>148193</v>
      </c>
      <c r="J135" s="36" t="s">
        <v>48</v>
      </c>
      <c r="K135" s="52" t="s">
        <v>46</v>
      </c>
      <c r="L135" s="95" t="s">
        <v>47</v>
      </c>
      <c r="M135" s="49"/>
      <c r="N135" s="38">
        <f t="shared" si="87"/>
        <v>42099</v>
      </c>
      <c r="O135" s="47">
        <v>0.16273000000000001</v>
      </c>
      <c r="P135" s="40">
        <v>0.12191</v>
      </c>
      <c r="Q135" s="41">
        <f t="shared" si="80"/>
        <v>4991.6737000000012</v>
      </c>
      <c r="R135" s="48">
        <v>0.15228</v>
      </c>
      <c r="S135" s="40">
        <v>0.12191</v>
      </c>
      <c r="T135" s="41">
        <f t="shared" si="81"/>
        <v>786.8259599999999</v>
      </c>
      <c r="U135" s="50"/>
      <c r="V135" s="40"/>
      <c r="W135" s="41">
        <f t="shared" si="83"/>
        <v>0</v>
      </c>
      <c r="X135" s="43">
        <f t="shared" si="82"/>
        <v>5778.4996600000013</v>
      </c>
      <c r="Y135" s="43">
        <f t="shared" si="85"/>
        <v>411.73400673400675</v>
      </c>
      <c r="AA135" s="64"/>
    </row>
    <row r="136" spans="1:27" s="34" customFormat="1" x14ac:dyDescent="0.3">
      <c r="A136" s="78">
        <f t="shared" si="86"/>
        <v>42068</v>
      </c>
      <c r="B136" s="35">
        <v>298</v>
      </c>
      <c r="C136" s="35">
        <v>199030</v>
      </c>
      <c r="D136" s="35">
        <v>32</v>
      </c>
      <c r="E136" s="35">
        <v>53920</v>
      </c>
      <c r="F136" s="35">
        <v>0</v>
      </c>
      <c r="G136" s="35">
        <v>0</v>
      </c>
      <c r="H136" s="35">
        <f t="shared" si="88"/>
        <v>330</v>
      </c>
      <c r="I136" s="51">
        <f t="shared" si="88"/>
        <v>252950</v>
      </c>
      <c r="J136" s="36" t="s">
        <v>48</v>
      </c>
      <c r="K136" s="52" t="s">
        <v>46</v>
      </c>
      <c r="L136" s="95" t="s">
        <v>47</v>
      </c>
      <c r="M136" s="49"/>
      <c r="N136" s="38">
        <f t="shared" si="87"/>
        <v>42068</v>
      </c>
      <c r="O136" s="47">
        <v>0.16273000000000001</v>
      </c>
      <c r="P136" s="40">
        <v>0.12191</v>
      </c>
      <c r="Q136" s="41">
        <f t="shared" si="80"/>
        <v>8124.4046000000017</v>
      </c>
      <c r="R136" s="48">
        <v>0.15228</v>
      </c>
      <c r="S136" s="40">
        <v>0.12191</v>
      </c>
      <c r="T136" s="41">
        <f t="shared" si="81"/>
        <v>1637.5503999999996</v>
      </c>
      <c r="U136" s="50"/>
      <c r="V136" s="40"/>
      <c r="W136" s="41">
        <f t="shared" si="83"/>
        <v>0</v>
      </c>
      <c r="X136" s="43">
        <f t="shared" si="82"/>
        <v>9761.9550000000017</v>
      </c>
      <c r="Y136" s="43">
        <f t="shared" si="85"/>
        <v>667.88590604026842</v>
      </c>
      <c r="AA136" s="64"/>
    </row>
    <row r="137" spans="1:27" s="34" customFormat="1" x14ac:dyDescent="0.3">
      <c r="A137" s="78">
        <f t="shared" si="86"/>
        <v>42037</v>
      </c>
      <c r="B137" s="35">
        <v>297</v>
      </c>
      <c r="C137" s="35">
        <v>207018</v>
      </c>
      <c r="D137" s="35">
        <v>32</v>
      </c>
      <c r="E137" s="35">
        <v>50778</v>
      </c>
      <c r="F137" s="35">
        <v>0</v>
      </c>
      <c r="G137" s="35">
        <v>0</v>
      </c>
      <c r="H137" s="35">
        <f t="shared" si="88"/>
        <v>329</v>
      </c>
      <c r="I137" s="51">
        <f t="shared" si="88"/>
        <v>257796</v>
      </c>
      <c r="J137" s="36" t="s">
        <v>48</v>
      </c>
      <c r="K137" s="52" t="s">
        <v>46</v>
      </c>
      <c r="L137" s="95" t="s">
        <v>47</v>
      </c>
      <c r="M137" s="49"/>
      <c r="N137" s="38">
        <f t="shared" si="87"/>
        <v>42037</v>
      </c>
      <c r="O137" s="47">
        <v>0.16273000000000001</v>
      </c>
      <c r="P137" s="40">
        <v>0.12191</v>
      </c>
      <c r="Q137" s="41">
        <f t="shared" si="80"/>
        <v>8450.474760000001</v>
      </c>
      <c r="R137" s="48">
        <v>0.15228</v>
      </c>
      <c r="S137" s="40">
        <v>0.12191</v>
      </c>
      <c r="T137" s="41">
        <f t="shared" si="81"/>
        <v>1542.1278599999996</v>
      </c>
      <c r="U137" s="50"/>
      <c r="V137" s="40"/>
      <c r="W137" s="41">
        <f t="shared" si="83"/>
        <v>0</v>
      </c>
      <c r="X137" s="43">
        <f t="shared" si="82"/>
        <v>9992.6026200000015</v>
      </c>
      <c r="Y137" s="43">
        <f t="shared" si="85"/>
        <v>697.030303030303</v>
      </c>
      <c r="AA137" s="64"/>
    </row>
    <row r="138" spans="1:27" s="34" customFormat="1" x14ac:dyDescent="0.3">
      <c r="A138" s="78">
        <f t="shared" si="86"/>
        <v>42006</v>
      </c>
      <c r="B138" s="35">
        <v>302</v>
      </c>
      <c r="C138" s="35">
        <v>215572</v>
      </c>
      <c r="D138" s="35">
        <v>32</v>
      </c>
      <c r="E138" s="35">
        <v>49875</v>
      </c>
      <c r="F138" s="35">
        <v>0</v>
      </c>
      <c r="G138" s="35">
        <v>0</v>
      </c>
      <c r="H138" s="35">
        <f t="shared" si="88"/>
        <v>334</v>
      </c>
      <c r="I138" s="51">
        <f t="shared" si="88"/>
        <v>265447</v>
      </c>
      <c r="J138" s="36" t="s">
        <v>48</v>
      </c>
      <c r="K138" s="52" t="s">
        <v>46</v>
      </c>
      <c r="L138" s="95" t="s">
        <v>47</v>
      </c>
      <c r="M138" s="49"/>
      <c r="N138" s="38">
        <f t="shared" si="87"/>
        <v>42006</v>
      </c>
      <c r="O138" s="47">
        <v>0.16273000000000001</v>
      </c>
      <c r="P138" s="40">
        <v>0.12191</v>
      </c>
      <c r="Q138" s="41">
        <f t="shared" si="80"/>
        <v>8799.6490400000021</v>
      </c>
      <c r="R138" s="48">
        <v>0.15228</v>
      </c>
      <c r="S138" s="40">
        <v>0.12191</v>
      </c>
      <c r="T138" s="41">
        <f t="shared" si="81"/>
        <v>1514.7037499999997</v>
      </c>
      <c r="U138" s="48"/>
      <c r="V138" s="40"/>
      <c r="W138" s="41">
        <f t="shared" si="83"/>
        <v>0</v>
      </c>
      <c r="X138" s="43">
        <f t="shared" si="82"/>
        <v>10314.352790000001</v>
      </c>
      <c r="Y138" s="43">
        <f t="shared" si="85"/>
        <v>713.81456953642385</v>
      </c>
      <c r="AA138" s="64"/>
    </row>
    <row r="139" spans="1:27" s="34" customFormat="1" x14ac:dyDescent="0.3">
      <c r="A139" s="78">
        <f>A140+31</f>
        <v>41975</v>
      </c>
      <c r="B139" s="35">
        <v>302</v>
      </c>
      <c r="C139" s="35">
        <v>229217</v>
      </c>
      <c r="D139" s="35">
        <v>32</v>
      </c>
      <c r="E139" s="35">
        <v>41490</v>
      </c>
      <c r="F139" s="35">
        <v>0</v>
      </c>
      <c r="G139" s="35">
        <v>0</v>
      </c>
      <c r="H139" s="35">
        <f t="shared" si="88"/>
        <v>334</v>
      </c>
      <c r="I139" s="51">
        <f t="shared" si="88"/>
        <v>270707</v>
      </c>
      <c r="J139" s="36" t="s">
        <v>48</v>
      </c>
      <c r="K139" s="52" t="s">
        <v>46</v>
      </c>
      <c r="L139" s="95" t="s">
        <v>47</v>
      </c>
      <c r="M139" s="49"/>
      <c r="N139" s="38">
        <f t="shared" si="87"/>
        <v>41975</v>
      </c>
      <c r="O139" s="47">
        <v>0.16273000000000001</v>
      </c>
      <c r="P139" s="40">
        <v>0.12191</v>
      </c>
      <c r="Q139" s="41">
        <f t="shared" si="80"/>
        <v>9356.6379400000023</v>
      </c>
      <c r="R139" s="48">
        <v>0.15228</v>
      </c>
      <c r="S139" s="40">
        <v>0.12191</v>
      </c>
      <c r="T139" s="41">
        <f t="shared" si="81"/>
        <v>1260.0512999999999</v>
      </c>
      <c r="U139" s="48"/>
      <c r="V139" s="40"/>
      <c r="W139" s="41">
        <f t="shared" si="83"/>
        <v>0</v>
      </c>
      <c r="X139" s="43">
        <f t="shared" si="82"/>
        <v>10616.689240000002</v>
      </c>
      <c r="Y139" s="43">
        <f t="shared" si="85"/>
        <v>758.99668874172187</v>
      </c>
      <c r="AA139" s="64"/>
    </row>
    <row r="140" spans="1:27" s="34" customFormat="1" x14ac:dyDescent="0.3">
      <c r="A140" s="78">
        <v>41944</v>
      </c>
      <c r="B140" s="35">
        <v>313</v>
      </c>
      <c r="C140" s="35">
        <v>200789</v>
      </c>
      <c r="D140" s="35">
        <v>32</v>
      </c>
      <c r="E140" s="35">
        <v>33756</v>
      </c>
      <c r="F140" s="35">
        <v>0</v>
      </c>
      <c r="G140" s="35">
        <v>0</v>
      </c>
      <c r="H140" s="35">
        <f>F140+D140+B140</f>
        <v>345</v>
      </c>
      <c r="I140" s="51">
        <f>G140+E140+C140</f>
        <v>234545</v>
      </c>
      <c r="J140" s="36" t="s">
        <v>48</v>
      </c>
      <c r="K140" s="52" t="s">
        <v>46</v>
      </c>
      <c r="L140" s="95" t="s">
        <v>47</v>
      </c>
      <c r="M140" s="49"/>
      <c r="N140" s="38">
        <f>A140</f>
        <v>41944</v>
      </c>
      <c r="O140" s="53">
        <v>0.16273000000000001</v>
      </c>
      <c r="P140" s="40">
        <v>0.12191</v>
      </c>
      <c r="Q140" s="41">
        <f t="shared" si="80"/>
        <v>8196.2069800000027</v>
      </c>
      <c r="R140" s="54">
        <v>0.15228</v>
      </c>
      <c r="S140" s="40">
        <v>0.12191</v>
      </c>
      <c r="T140" s="41">
        <f t="shared" si="81"/>
        <v>1025.1697199999999</v>
      </c>
      <c r="U140" s="50"/>
      <c r="V140" s="40"/>
      <c r="W140" s="41">
        <f t="shared" si="83"/>
        <v>0</v>
      </c>
      <c r="X140" s="43">
        <f t="shared" si="82"/>
        <v>9221.3767000000025</v>
      </c>
      <c r="Y140" s="43">
        <f t="shared" si="85"/>
        <v>641.4984025559105</v>
      </c>
      <c r="AA140" s="64"/>
    </row>
    <row r="141" spans="1:27" s="73" customFormat="1" x14ac:dyDescent="0.3">
      <c r="A141" s="96">
        <v>41913</v>
      </c>
      <c r="B141" s="97"/>
      <c r="C141" s="97"/>
      <c r="D141" s="98"/>
      <c r="E141" s="98"/>
      <c r="F141" s="98"/>
      <c r="G141" s="98"/>
      <c r="H141" s="98"/>
      <c r="I141" s="98"/>
      <c r="J141" s="82"/>
      <c r="K141" s="83"/>
      <c r="L141" s="99"/>
      <c r="M141" s="49"/>
      <c r="N141" s="91">
        <f t="shared" ref="N141" si="89">A141</f>
        <v>41913</v>
      </c>
      <c r="O141" s="92"/>
      <c r="P141" s="87"/>
      <c r="Q141" s="88"/>
      <c r="R141" s="93"/>
      <c r="S141" s="87"/>
      <c r="T141" s="88"/>
      <c r="U141" s="94"/>
      <c r="V141" s="87"/>
      <c r="W141" s="87"/>
      <c r="X141" s="90"/>
      <c r="Y141" s="90"/>
      <c r="AA141" s="64"/>
    </row>
    <row r="142" spans="1:27" x14ac:dyDescent="0.3">
      <c r="D142" s="55"/>
    </row>
    <row r="143" spans="1:27" ht="23.4" x14ac:dyDescent="0.45">
      <c r="A143" s="153" t="s">
        <v>68</v>
      </c>
      <c r="B143" s="154"/>
      <c r="C143" s="154"/>
      <c r="D143" s="154"/>
      <c r="E143" s="154"/>
      <c r="F143" s="154"/>
      <c r="G143" s="154"/>
      <c r="H143" s="154"/>
      <c r="I143" s="154"/>
      <c r="J143" s="154"/>
      <c r="K143" s="154"/>
      <c r="L143" s="154"/>
      <c r="M143" s="23"/>
      <c r="N143" s="153" t="str">
        <f>+A143</f>
        <v>Optional</v>
      </c>
      <c r="O143" s="154"/>
      <c r="P143" s="154"/>
      <c r="Q143" s="154"/>
      <c r="R143" s="154"/>
      <c r="S143" s="154"/>
      <c r="T143" s="154"/>
      <c r="U143" s="154"/>
      <c r="V143" s="154"/>
      <c r="W143" s="154"/>
      <c r="X143" s="154"/>
      <c r="Y143" s="154"/>
    </row>
    <row r="144" spans="1:27" ht="15" customHeight="1" x14ac:dyDescent="0.3">
      <c r="A144" s="74"/>
      <c r="B144" s="24"/>
      <c r="C144" s="24"/>
      <c r="D144" s="24"/>
      <c r="E144" s="24"/>
      <c r="F144" s="24"/>
      <c r="G144" s="24"/>
      <c r="H144" s="24"/>
      <c r="I144" s="24"/>
      <c r="J144" s="24"/>
      <c r="K144" s="24"/>
      <c r="L144" s="75"/>
      <c r="N144" s="25"/>
      <c r="O144" s="155" t="s">
        <v>19</v>
      </c>
      <c r="P144" s="155"/>
      <c r="Q144" s="156"/>
      <c r="R144" s="157" t="s">
        <v>20</v>
      </c>
      <c r="S144" s="155"/>
      <c r="T144" s="156"/>
      <c r="U144" s="157" t="s">
        <v>21</v>
      </c>
      <c r="V144" s="155"/>
      <c r="W144" s="156"/>
      <c r="X144" s="26" t="s">
        <v>22</v>
      </c>
      <c r="Y144" s="158" t="s">
        <v>23</v>
      </c>
    </row>
    <row r="145" spans="1:25" s="34" customFormat="1" ht="28.8" x14ac:dyDescent="0.3">
      <c r="A145" s="76" t="s">
        <v>24</v>
      </c>
      <c r="B145" s="27" t="s">
        <v>25</v>
      </c>
      <c r="C145" s="27" t="s">
        <v>26</v>
      </c>
      <c r="D145" s="27" t="s">
        <v>27</v>
      </c>
      <c r="E145" s="27" t="s">
        <v>28</v>
      </c>
      <c r="F145" s="27" t="s">
        <v>29</v>
      </c>
      <c r="G145" s="27" t="s">
        <v>30</v>
      </c>
      <c r="H145" s="27" t="s">
        <v>31</v>
      </c>
      <c r="I145" s="27" t="s">
        <v>32</v>
      </c>
      <c r="J145" s="27" t="s">
        <v>0</v>
      </c>
      <c r="K145" s="27" t="s">
        <v>33</v>
      </c>
      <c r="L145" s="77" t="s">
        <v>34</v>
      </c>
      <c r="M145" s="28"/>
      <c r="N145" s="29" t="s">
        <v>24</v>
      </c>
      <c r="O145" s="30" t="s">
        <v>35</v>
      </c>
      <c r="P145" s="31" t="s">
        <v>36</v>
      </c>
      <c r="Q145" s="32" t="s">
        <v>37</v>
      </c>
      <c r="R145" s="33" t="s">
        <v>35</v>
      </c>
      <c r="S145" s="31" t="s">
        <v>36</v>
      </c>
      <c r="T145" s="32" t="s">
        <v>37</v>
      </c>
      <c r="U145" s="33" t="s">
        <v>38</v>
      </c>
      <c r="V145" s="31" t="s">
        <v>36</v>
      </c>
      <c r="W145" s="32" t="s">
        <v>37</v>
      </c>
      <c r="X145" s="32" t="s">
        <v>37</v>
      </c>
      <c r="Y145" s="159"/>
    </row>
    <row r="146" spans="1:25" s="34" customFormat="1" x14ac:dyDescent="0.3">
      <c r="A146" s="78">
        <v>45992</v>
      </c>
      <c r="B146" s="35"/>
      <c r="C146" s="35"/>
      <c r="D146" s="35"/>
      <c r="E146" s="35"/>
      <c r="F146" s="35"/>
      <c r="G146" s="35"/>
      <c r="H146" s="35">
        <f t="shared" ref="H146:H157" si="90">F146+D146+B146</f>
        <v>0</v>
      </c>
      <c r="I146" s="35">
        <f t="shared" ref="I146:I157" si="91">G146+E146+C146</f>
        <v>0</v>
      </c>
      <c r="J146" s="36" t="s">
        <v>82</v>
      </c>
      <c r="K146" s="37" t="s">
        <v>83</v>
      </c>
      <c r="L146" s="79" t="s">
        <v>71</v>
      </c>
      <c r="M146" s="28"/>
      <c r="N146" s="38">
        <f t="shared" ref="N146:N156" si="92">A146</f>
        <v>45992</v>
      </c>
      <c r="O146" s="39"/>
      <c r="P146" s="40"/>
      <c r="Q146" s="41">
        <f t="shared" ref="Q146:Q157" si="93">(O146-P146)*C146</f>
        <v>0</v>
      </c>
      <c r="R146" s="42"/>
      <c r="S146" s="40"/>
      <c r="T146" s="41">
        <f t="shared" ref="T146:T157" si="94">(R146-S146)*E146</f>
        <v>0</v>
      </c>
      <c r="U146" s="42"/>
      <c r="V146" s="37"/>
      <c r="W146" s="41">
        <f t="shared" ref="W146:W157" si="95">(U146-V146)*G146</f>
        <v>0</v>
      </c>
      <c r="X146" s="43">
        <f t="shared" ref="X146:X157" si="96">W146+T146+Q146</f>
        <v>0</v>
      </c>
      <c r="Y146" s="43">
        <f t="shared" ref="Y146:Y157" si="97">IFERROR(C146/B146,0)</f>
        <v>0</v>
      </c>
    </row>
    <row r="147" spans="1:25" s="34" customFormat="1" x14ac:dyDescent="0.3">
      <c r="A147" s="78">
        <v>45962</v>
      </c>
      <c r="B147" s="35"/>
      <c r="C147" s="35"/>
      <c r="D147" s="35"/>
      <c r="E147" s="35"/>
      <c r="F147" s="35"/>
      <c r="G147" s="35"/>
      <c r="H147" s="35">
        <f t="shared" si="90"/>
        <v>0</v>
      </c>
      <c r="I147" s="35">
        <f t="shared" si="91"/>
        <v>0</v>
      </c>
      <c r="J147" s="36" t="s">
        <v>82</v>
      </c>
      <c r="K147" s="37" t="s">
        <v>83</v>
      </c>
      <c r="L147" s="79" t="s">
        <v>71</v>
      </c>
      <c r="M147" s="28"/>
      <c r="N147" s="38">
        <f t="shared" ref="N147:N160" si="98">A147</f>
        <v>45962</v>
      </c>
      <c r="O147" s="39"/>
      <c r="P147" s="40"/>
      <c r="Q147" s="41">
        <f t="shared" si="93"/>
        <v>0</v>
      </c>
      <c r="R147" s="42"/>
      <c r="S147" s="40"/>
      <c r="T147" s="41">
        <f t="shared" si="94"/>
        <v>0</v>
      </c>
      <c r="U147" s="42"/>
      <c r="V147" s="37"/>
      <c r="W147" s="41">
        <f t="shared" si="95"/>
        <v>0</v>
      </c>
      <c r="X147" s="43">
        <f t="shared" si="96"/>
        <v>0</v>
      </c>
      <c r="Y147" s="43">
        <f t="shared" si="97"/>
        <v>0</v>
      </c>
    </row>
    <row r="148" spans="1:25" s="34" customFormat="1" x14ac:dyDescent="0.3">
      <c r="A148" s="78">
        <v>45931</v>
      </c>
      <c r="B148" s="35"/>
      <c r="C148" s="35"/>
      <c r="D148" s="35"/>
      <c r="E148" s="35"/>
      <c r="F148" s="35"/>
      <c r="G148" s="35"/>
      <c r="H148" s="35">
        <f t="shared" si="90"/>
        <v>0</v>
      </c>
      <c r="I148" s="35">
        <f t="shared" si="91"/>
        <v>0</v>
      </c>
      <c r="J148" s="36" t="s">
        <v>39</v>
      </c>
      <c r="K148" s="37" t="s">
        <v>70</v>
      </c>
      <c r="L148" s="79" t="s">
        <v>71</v>
      </c>
      <c r="M148" s="28"/>
      <c r="N148" s="38">
        <f t="shared" si="92"/>
        <v>45931</v>
      </c>
      <c r="O148" s="39"/>
      <c r="P148" s="40"/>
      <c r="Q148" s="41">
        <f t="shared" si="93"/>
        <v>0</v>
      </c>
      <c r="R148" s="42"/>
      <c r="S148" s="40"/>
      <c r="T148" s="41">
        <f t="shared" si="94"/>
        <v>0</v>
      </c>
      <c r="U148" s="42"/>
      <c r="V148" s="37"/>
      <c r="W148" s="41">
        <f t="shared" si="95"/>
        <v>0</v>
      </c>
      <c r="X148" s="43">
        <f t="shared" si="96"/>
        <v>0</v>
      </c>
      <c r="Y148" s="43">
        <f t="shared" si="97"/>
        <v>0</v>
      </c>
    </row>
    <row r="149" spans="1:25" s="34" customFormat="1" x14ac:dyDescent="0.3">
      <c r="A149" s="78">
        <v>45901</v>
      </c>
      <c r="B149" s="35"/>
      <c r="C149" s="35"/>
      <c r="D149" s="35"/>
      <c r="E149" s="35"/>
      <c r="F149" s="35"/>
      <c r="G149" s="35"/>
      <c r="H149" s="35">
        <f t="shared" si="90"/>
        <v>0</v>
      </c>
      <c r="I149" s="35">
        <f t="shared" si="91"/>
        <v>0</v>
      </c>
      <c r="J149" s="36" t="s">
        <v>39</v>
      </c>
      <c r="K149" s="37" t="s">
        <v>70</v>
      </c>
      <c r="L149" s="79" t="s">
        <v>71</v>
      </c>
      <c r="M149" s="28"/>
      <c r="N149" s="38">
        <f t="shared" si="98"/>
        <v>45901</v>
      </c>
      <c r="O149" s="39"/>
      <c r="P149" s="40"/>
      <c r="Q149" s="41">
        <f t="shared" si="93"/>
        <v>0</v>
      </c>
      <c r="R149" s="42"/>
      <c r="S149" s="40"/>
      <c r="T149" s="41">
        <f t="shared" si="94"/>
        <v>0</v>
      </c>
      <c r="U149" s="42"/>
      <c r="V149" s="37"/>
      <c r="W149" s="41">
        <f t="shared" si="95"/>
        <v>0</v>
      </c>
      <c r="X149" s="43">
        <f t="shared" si="96"/>
        <v>0</v>
      </c>
      <c r="Y149" s="43">
        <f t="shared" si="97"/>
        <v>0</v>
      </c>
    </row>
    <row r="150" spans="1:25" s="34" customFormat="1" x14ac:dyDescent="0.3">
      <c r="A150" s="78">
        <v>45870</v>
      </c>
      <c r="B150" s="35"/>
      <c r="C150" s="35"/>
      <c r="D150" s="35"/>
      <c r="E150" s="35"/>
      <c r="F150" s="35"/>
      <c r="G150" s="35"/>
      <c r="H150" s="35">
        <f t="shared" si="90"/>
        <v>0</v>
      </c>
      <c r="I150" s="35">
        <f t="shared" si="91"/>
        <v>0</v>
      </c>
      <c r="J150" s="36" t="s">
        <v>39</v>
      </c>
      <c r="K150" s="37" t="s">
        <v>70</v>
      </c>
      <c r="L150" s="79" t="s">
        <v>71</v>
      </c>
      <c r="M150" s="28"/>
      <c r="N150" s="38">
        <f t="shared" si="92"/>
        <v>45870</v>
      </c>
      <c r="O150" s="39"/>
      <c r="P150" s="40"/>
      <c r="Q150" s="41">
        <f t="shared" si="93"/>
        <v>0</v>
      </c>
      <c r="R150" s="42"/>
      <c r="S150" s="40"/>
      <c r="T150" s="41">
        <f t="shared" si="94"/>
        <v>0</v>
      </c>
      <c r="U150" s="42"/>
      <c r="V150" s="37"/>
      <c r="W150" s="41">
        <f t="shared" si="95"/>
        <v>0</v>
      </c>
      <c r="X150" s="43">
        <f t="shared" si="96"/>
        <v>0</v>
      </c>
      <c r="Y150" s="43">
        <f t="shared" si="97"/>
        <v>0</v>
      </c>
    </row>
    <row r="151" spans="1:25" s="34" customFormat="1" x14ac:dyDescent="0.3">
      <c r="A151" s="78">
        <v>45839</v>
      </c>
      <c r="B151" s="35"/>
      <c r="C151" s="35"/>
      <c r="D151" s="35"/>
      <c r="E151" s="35"/>
      <c r="F151" s="35"/>
      <c r="G151" s="35"/>
      <c r="H151" s="35">
        <f t="shared" si="90"/>
        <v>0</v>
      </c>
      <c r="I151" s="35">
        <f t="shared" si="91"/>
        <v>0</v>
      </c>
      <c r="J151" s="36" t="s">
        <v>39</v>
      </c>
      <c r="K151" s="37" t="s">
        <v>70</v>
      </c>
      <c r="L151" s="79" t="s">
        <v>71</v>
      </c>
      <c r="M151" s="28"/>
      <c r="N151" s="38">
        <f t="shared" si="98"/>
        <v>45839</v>
      </c>
      <c r="O151" s="39"/>
      <c r="P151" s="40"/>
      <c r="Q151" s="41">
        <f t="shared" si="93"/>
        <v>0</v>
      </c>
      <c r="R151" s="42"/>
      <c r="S151" s="40"/>
      <c r="T151" s="41">
        <f t="shared" si="94"/>
        <v>0</v>
      </c>
      <c r="U151" s="42"/>
      <c r="V151" s="37"/>
      <c r="W151" s="41">
        <f t="shared" si="95"/>
        <v>0</v>
      </c>
      <c r="X151" s="43">
        <f t="shared" si="96"/>
        <v>0</v>
      </c>
      <c r="Y151" s="43">
        <f t="shared" si="97"/>
        <v>0</v>
      </c>
    </row>
    <row r="152" spans="1:25" s="34" customFormat="1" x14ac:dyDescent="0.3">
      <c r="A152" s="78">
        <v>45809</v>
      </c>
      <c r="B152" s="35"/>
      <c r="C152" s="35"/>
      <c r="D152" s="35"/>
      <c r="E152" s="35"/>
      <c r="F152" s="35"/>
      <c r="G152" s="35"/>
      <c r="H152" s="35">
        <f t="shared" si="90"/>
        <v>0</v>
      </c>
      <c r="I152" s="35">
        <f t="shared" si="91"/>
        <v>0</v>
      </c>
      <c r="J152" s="36" t="s">
        <v>39</v>
      </c>
      <c r="K152" s="37" t="s">
        <v>70</v>
      </c>
      <c r="L152" s="79" t="s">
        <v>71</v>
      </c>
      <c r="M152" s="28"/>
      <c r="N152" s="38">
        <f t="shared" si="92"/>
        <v>45809</v>
      </c>
      <c r="O152" s="39"/>
      <c r="P152" s="40"/>
      <c r="Q152" s="41">
        <f t="shared" si="93"/>
        <v>0</v>
      </c>
      <c r="R152" s="42"/>
      <c r="S152" s="40"/>
      <c r="T152" s="41">
        <f t="shared" si="94"/>
        <v>0</v>
      </c>
      <c r="U152" s="42"/>
      <c r="V152" s="37"/>
      <c r="W152" s="41">
        <f t="shared" si="95"/>
        <v>0</v>
      </c>
      <c r="X152" s="43">
        <f t="shared" si="96"/>
        <v>0</v>
      </c>
      <c r="Y152" s="43">
        <f t="shared" si="97"/>
        <v>0</v>
      </c>
    </row>
    <row r="153" spans="1:25" s="34" customFormat="1" x14ac:dyDescent="0.3">
      <c r="A153" s="78">
        <v>45778</v>
      </c>
      <c r="B153" s="35"/>
      <c r="C153" s="35"/>
      <c r="D153" s="35"/>
      <c r="E153" s="35"/>
      <c r="F153" s="35"/>
      <c r="G153" s="35"/>
      <c r="H153" s="35">
        <f t="shared" si="90"/>
        <v>0</v>
      </c>
      <c r="I153" s="35">
        <f t="shared" si="91"/>
        <v>0</v>
      </c>
      <c r="J153" s="36" t="s">
        <v>39</v>
      </c>
      <c r="K153" s="37" t="s">
        <v>70</v>
      </c>
      <c r="L153" s="79" t="s">
        <v>71</v>
      </c>
      <c r="M153" s="28"/>
      <c r="N153" s="38">
        <f t="shared" si="98"/>
        <v>45778</v>
      </c>
      <c r="O153" s="39"/>
      <c r="P153" s="40"/>
      <c r="Q153" s="41">
        <f t="shared" si="93"/>
        <v>0</v>
      </c>
      <c r="R153" s="42"/>
      <c r="S153" s="40"/>
      <c r="T153" s="41">
        <f t="shared" si="94"/>
        <v>0</v>
      </c>
      <c r="U153" s="42"/>
      <c r="V153" s="37"/>
      <c r="W153" s="41">
        <f t="shared" si="95"/>
        <v>0</v>
      </c>
      <c r="X153" s="43">
        <f t="shared" si="96"/>
        <v>0</v>
      </c>
      <c r="Y153" s="43">
        <f t="shared" si="97"/>
        <v>0</v>
      </c>
    </row>
    <row r="154" spans="1:25" s="34" customFormat="1" x14ac:dyDescent="0.3">
      <c r="A154" s="78">
        <v>45748</v>
      </c>
      <c r="B154" s="35"/>
      <c r="C154" s="35"/>
      <c r="D154" s="35"/>
      <c r="E154" s="35"/>
      <c r="F154" s="35"/>
      <c r="G154" s="35"/>
      <c r="H154" s="35">
        <f t="shared" si="90"/>
        <v>0</v>
      </c>
      <c r="I154" s="35">
        <f t="shared" si="91"/>
        <v>0</v>
      </c>
      <c r="J154" s="36" t="s">
        <v>39</v>
      </c>
      <c r="K154" s="37" t="s">
        <v>70</v>
      </c>
      <c r="L154" s="79" t="s">
        <v>71</v>
      </c>
      <c r="M154" s="28"/>
      <c r="N154" s="38">
        <f t="shared" si="92"/>
        <v>45748</v>
      </c>
      <c r="O154" s="39"/>
      <c r="P154" s="40"/>
      <c r="Q154" s="41">
        <f t="shared" si="93"/>
        <v>0</v>
      </c>
      <c r="R154" s="42"/>
      <c r="S154" s="40"/>
      <c r="T154" s="41">
        <f t="shared" si="94"/>
        <v>0</v>
      </c>
      <c r="U154" s="42"/>
      <c r="V154" s="37"/>
      <c r="W154" s="41">
        <f t="shared" si="95"/>
        <v>0</v>
      </c>
      <c r="X154" s="43">
        <f t="shared" si="96"/>
        <v>0</v>
      </c>
      <c r="Y154" s="43">
        <f t="shared" si="97"/>
        <v>0</v>
      </c>
    </row>
    <row r="155" spans="1:25" s="34" customFormat="1" x14ac:dyDescent="0.3">
      <c r="A155" s="78">
        <v>45717</v>
      </c>
      <c r="B155" s="35"/>
      <c r="C155" s="35"/>
      <c r="D155" s="35"/>
      <c r="E155" s="35"/>
      <c r="F155" s="35"/>
      <c r="G155" s="35"/>
      <c r="H155" s="35">
        <f t="shared" si="90"/>
        <v>0</v>
      </c>
      <c r="I155" s="35">
        <f t="shared" si="91"/>
        <v>0</v>
      </c>
      <c r="J155" s="36" t="s">
        <v>39</v>
      </c>
      <c r="K155" s="37" t="s">
        <v>70</v>
      </c>
      <c r="L155" s="79" t="s">
        <v>71</v>
      </c>
      <c r="M155" s="28"/>
      <c r="N155" s="38">
        <f t="shared" si="98"/>
        <v>45717</v>
      </c>
      <c r="O155" s="39"/>
      <c r="P155" s="40"/>
      <c r="Q155" s="41">
        <f t="shared" si="93"/>
        <v>0</v>
      </c>
      <c r="R155" s="42"/>
      <c r="S155" s="40"/>
      <c r="T155" s="41">
        <f t="shared" si="94"/>
        <v>0</v>
      </c>
      <c r="U155" s="42"/>
      <c r="V155" s="37"/>
      <c r="W155" s="41">
        <f t="shared" si="95"/>
        <v>0</v>
      </c>
      <c r="X155" s="43">
        <f t="shared" si="96"/>
        <v>0</v>
      </c>
      <c r="Y155" s="43">
        <f t="shared" si="97"/>
        <v>0</v>
      </c>
    </row>
    <row r="156" spans="1:25" s="34" customFormat="1" x14ac:dyDescent="0.3">
      <c r="A156" s="78">
        <v>45689</v>
      </c>
      <c r="B156" s="35"/>
      <c r="C156" s="35"/>
      <c r="D156" s="35"/>
      <c r="E156" s="35"/>
      <c r="F156" s="35"/>
      <c r="G156" s="35"/>
      <c r="H156" s="35">
        <f t="shared" si="90"/>
        <v>0</v>
      </c>
      <c r="I156" s="35">
        <f t="shared" si="91"/>
        <v>0</v>
      </c>
      <c r="J156" s="36" t="s">
        <v>39</v>
      </c>
      <c r="K156" s="37" t="s">
        <v>70</v>
      </c>
      <c r="L156" s="79" t="s">
        <v>71</v>
      </c>
      <c r="M156" s="28"/>
      <c r="N156" s="38">
        <f t="shared" si="92"/>
        <v>45689</v>
      </c>
      <c r="O156" s="39"/>
      <c r="P156" s="40"/>
      <c r="Q156" s="41">
        <f t="shared" si="93"/>
        <v>0</v>
      </c>
      <c r="R156" s="42"/>
      <c r="S156" s="40"/>
      <c r="T156" s="41">
        <f t="shared" si="94"/>
        <v>0</v>
      </c>
      <c r="U156" s="42"/>
      <c r="V156" s="37"/>
      <c r="W156" s="41">
        <f t="shared" si="95"/>
        <v>0</v>
      </c>
      <c r="X156" s="43">
        <f t="shared" si="96"/>
        <v>0</v>
      </c>
      <c r="Y156" s="43">
        <f t="shared" si="97"/>
        <v>0</v>
      </c>
    </row>
    <row r="157" spans="1:25" s="34" customFormat="1" x14ac:dyDescent="0.3">
      <c r="A157" s="78">
        <v>45658</v>
      </c>
      <c r="B157" s="35"/>
      <c r="C157" s="35"/>
      <c r="D157" s="35"/>
      <c r="E157" s="35"/>
      <c r="F157" s="35"/>
      <c r="G157" s="35"/>
      <c r="H157" s="35">
        <f t="shared" si="90"/>
        <v>0</v>
      </c>
      <c r="I157" s="35">
        <f t="shared" si="91"/>
        <v>0</v>
      </c>
      <c r="J157" s="36" t="s">
        <v>39</v>
      </c>
      <c r="K157" s="37" t="s">
        <v>70</v>
      </c>
      <c r="L157" s="79" t="s">
        <v>71</v>
      </c>
      <c r="M157" s="28"/>
      <c r="N157" s="38">
        <f t="shared" si="98"/>
        <v>45658</v>
      </c>
      <c r="O157" s="39"/>
      <c r="P157" s="40"/>
      <c r="Q157" s="41">
        <f t="shared" si="93"/>
        <v>0</v>
      </c>
      <c r="R157" s="42"/>
      <c r="S157" s="40"/>
      <c r="T157" s="41">
        <f t="shared" si="94"/>
        <v>0</v>
      </c>
      <c r="U157" s="42"/>
      <c r="V157" s="37"/>
      <c r="W157" s="41">
        <f t="shared" si="95"/>
        <v>0</v>
      </c>
      <c r="X157" s="43">
        <f t="shared" si="96"/>
        <v>0</v>
      </c>
      <c r="Y157" s="43">
        <f t="shared" si="97"/>
        <v>0</v>
      </c>
    </row>
    <row r="158" spans="1:25" s="34" customFormat="1" x14ac:dyDescent="0.3">
      <c r="A158" s="78">
        <v>45627</v>
      </c>
      <c r="B158" s="35"/>
      <c r="C158" s="35"/>
      <c r="D158" s="35"/>
      <c r="E158" s="35"/>
      <c r="F158" s="35"/>
      <c r="G158" s="35"/>
      <c r="H158" s="35">
        <f t="shared" ref="H158" si="99">F158+D158+B158</f>
        <v>0</v>
      </c>
      <c r="I158" s="35">
        <f t="shared" ref="I158" si="100">G158+E158+C158</f>
        <v>0</v>
      </c>
      <c r="J158" s="36" t="s">
        <v>39</v>
      </c>
      <c r="K158" s="37" t="s">
        <v>70</v>
      </c>
      <c r="L158" s="79" t="s">
        <v>71</v>
      </c>
      <c r="M158" s="28"/>
      <c r="N158" s="38">
        <f t="shared" ref="N158" si="101">A158</f>
        <v>45627</v>
      </c>
      <c r="O158" s="39"/>
      <c r="P158" s="40"/>
      <c r="Q158" s="41">
        <f t="shared" ref="Q158" si="102">(O158-P158)*C158</f>
        <v>0</v>
      </c>
      <c r="R158" s="42"/>
      <c r="S158" s="40"/>
      <c r="T158" s="41">
        <f t="shared" ref="T158" si="103">(R158-S158)*E158</f>
        <v>0</v>
      </c>
      <c r="U158" s="42"/>
      <c r="V158" s="37"/>
      <c r="W158" s="41">
        <f t="shared" ref="W158" si="104">(U158-V158)*G158</f>
        <v>0</v>
      </c>
      <c r="X158" s="43">
        <f t="shared" ref="X158" si="105">W158+T158+Q158</f>
        <v>0</v>
      </c>
      <c r="Y158" s="43">
        <f t="shared" ref="Y158" si="106">IFERROR(C158/B158,0)</f>
        <v>0</v>
      </c>
    </row>
    <row r="159" spans="1:25" s="34" customFormat="1" x14ac:dyDescent="0.3">
      <c r="A159" s="78">
        <v>45597</v>
      </c>
      <c r="B159" s="35"/>
      <c r="C159" s="35"/>
      <c r="D159" s="35"/>
      <c r="E159" s="35"/>
      <c r="F159" s="35"/>
      <c r="G159" s="35"/>
      <c r="H159" s="35">
        <f t="shared" ref="H159" si="107">F159+D159+B159</f>
        <v>0</v>
      </c>
      <c r="I159" s="35">
        <f t="shared" ref="I159" si="108">G159+E159+C159</f>
        <v>0</v>
      </c>
      <c r="J159" s="36" t="s">
        <v>39</v>
      </c>
      <c r="K159" s="37" t="s">
        <v>70</v>
      </c>
      <c r="L159" s="79" t="s">
        <v>71</v>
      </c>
      <c r="M159" s="28"/>
      <c r="N159" s="38">
        <f t="shared" si="98"/>
        <v>45597</v>
      </c>
      <c r="O159" s="39"/>
      <c r="P159" s="40"/>
      <c r="Q159" s="41">
        <f t="shared" ref="Q159" si="109">(O159-P159)*C159</f>
        <v>0</v>
      </c>
      <c r="R159" s="42"/>
      <c r="S159" s="40"/>
      <c r="T159" s="41">
        <f t="shared" ref="T159" si="110">(R159-S159)*E159</f>
        <v>0</v>
      </c>
      <c r="U159" s="42"/>
      <c r="V159" s="37"/>
      <c r="W159" s="41">
        <f t="shared" ref="W159:W160" si="111">(U159-V159)*G159</f>
        <v>0</v>
      </c>
      <c r="X159" s="43">
        <f t="shared" ref="X159:X160" si="112">W159+T159+Q159</f>
        <v>0</v>
      </c>
      <c r="Y159" s="43">
        <f t="shared" ref="Y159:Y160" si="113">IFERROR(C159/B159,0)</f>
        <v>0</v>
      </c>
    </row>
    <row r="160" spans="1:25" s="34" customFormat="1" x14ac:dyDescent="0.3">
      <c r="A160" s="80">
        <v>45566</v>
      </c>
      <c r="B160" s="81"/>
      <c r="C160" s="81"/>
      <c r="D160" s="81"/>
      <c r="E160" s="81"/>
      <c r="F160" s="81"/>
      <c r="G160" s="81"/>
      <c r="H160" s="81"/>
      <c r="I160" s="81"/>
      <c r="J160" s="82"/>
      <c r="K160" s="83"/>
      <c r="L160" s="84"/>
      <c r="M160" s="28"/>
      <c r="N160" s="85">
        <f t="shared" si="98"/>
        <v>45566</v>
      </c>
      <c r="O160" s="86"/>
      <c r="P160" s="87"/>
      <c r="Q160" s="88"/>
      <c r="R160" s="89"/>
      <c r="S160" s="87"/>
      <c r="T160" s="88"/>
      <c r="U160" s="89"/>
      <c r="V160" s="83"/>
      <c r="W160" s="88">
        <f t="shared" si="111"/>
        <v>0</v>
      </c>
      <c r="X160" s="90">
        <f t="shared" si="112"/>
        <v>0</v>
      </c>
      <c r="Y160" s="90">
        <f t="shared" si="113"/>
        <v>0</v>
      </c>
    </row>
    <row r="161" spans="1:25" x14ac:dyDescent="0.3">
      <c r="D161" s="55"/>
    </row>
    <row r="162" spans="1:25" s="34" customFormat="1" x14ac:dyDescent="0.3">
      <c r="A162" s="103" t="s">
        <v>67</v>
      </c>
      <c r="B162" s="104">
        <f>IFERROR(AVERAGE(B7:B140),0)</f>
        <v>252.08208955223881</v>
      </c>
      <c r="C162" s="104">
        <f t="shared" ref="C162:G162" si="114">IFERROR(AVERAGE(C7:C140),0)</f>
        <v>129171.98507462686</v>
      </c>
      <c r="D162" s="104">
        <f t="shared" si="114"/>
        <v>27.664179104477611</v>
      </c>
      <c r="E162" s="104">
        <f t="shared" si="114"/>
        <v>27392.268656716416</v>
      </c>
      <c r="F162" s="104">
        <f t="shared" si="114"/>
        <v>0.54477611940298509</v>
      </c>
      <c r="G162" s="104">
        <f t="shared" si="114"/>
        <v>39693.313432835821</v>
      </c>
      <c r="H162" s="104">
        <f t="shared" ref="H162:I164" si="115">B162+D162+F162</f>
        <v>280.29104477611941</v>
      </c>
      <c r="I162" s="104">
        <f t="shared" si="115"/>
        <v>196257.56716417911</v>
      </c>
      <c r="J162" s="104"/>
      <c r="K162" s="104"/>
      <c r="L162" s="105"/>
      <c r="M162" s="72"/>
      <c r="N162" s="109" t="str">
        <f>A162</f>
        <v>Standard</v>
      </c>
      <c r="O162" s="110"/>
      <c r="P162" s="110"/>
      <c r="Q162" s="122">
        <f>SUM(Q7:Q140)</f>
        <v>448329.39274000027</v>
      </c>
      <c r="R162" s="127"/>
      <c r="S162" s="112"/>
      <c r="T162" s="128">
        <f>SUM(T7:T140)</f>
        <v>62749.005789999988</v>
      </c>
      <c r="U162" s="124"/>
      <c r="V162" s="111"/>
      <c r="W162" s="122">
        <f>SUM(W7:W140)</f>
        <v>141157.81763999996</v>
      </c>
      <c r="X162" s="134">
        <f>SUM(X7:X140)</f>
        <v>652236.21617000096</v>
      </c>
      <c r="Y162" s="131">
        <f>IFERROR(C162/B162,0)</f>
        <v>512.42032031735687</v>
      </c>
    </row>
    <row r="163" spans="1:25" s="34" customFormat="1" x14ac:dyDescent="0.3">
      <c r="A163" s="106" t="s">
        <v>68</v>
      </c>
      <c r="B163" s="107">
        <f>IFERROR(AVERAGE(B146:B159),0)</f>
        <v>0</v>
      </c>
      <c r="C163" s="107">
        <f t="shared" ref="C163:G163" si="116">IFERROR(AVERAGE(C146:C159),0)</f>
        <v>0</v>
      </c>
      <c r="D163" s="107">
        <f t="shared" si="116"/>
        <v>0</v>
      </c>
      <c r="E163" s="107">
        <f t="shared" si="116"/>
        <v>0</v>
      </c>
      <c r="F163" s="107">
        <f t="shared" si="116"/>
        <v>0</v>
      </c>
      <c r="G163" s="107">
        <f t="shared" si="116"/>
        <v>0</v>
      </c>
      <c r="H163" s="107">
        <f t="shared" si="115"/>
        <v>0</v>
      </c>
      <c r="I163" s="107">
        <f t="shared" si="115"/>
        <v>0</v>
      </c>
      <c r="J163" s="107"/>
      <c r="K163" s="107"/>
      <c r="L163" s="108"/>
      <c r="M163" s="72"/>
      <c r="N163" s="117" t="str">
        <f>A163</f>
        <v>Optional</v>
      </c>
      <c r="O163" s="118"/>
      <c r="P163" s="118"/>
      <c r="Q163" s="121">
        <f>SUM(Q146:Q159)</f>
        <v>0</v>
      </c>
      <c r="R163" s="129"/>
      <c r="S163" s="120"/>
      <c r="T163" s="130">
        <f>SUM(T146:T159)</f>
        <v>0</v>
      </c>
      <c r="U163" s="125"/>
      <c r="V163" s="119"/>
      <c r="W163" s="121">
        <f>SUM(W146:W159)</f>
        <v>0</v>
      </c>
      <c r="X163" s="135">
        <f>SUM(X146:X159)</f>
        <v>0</v>
      </c>
      <c r="Y163" s="132">
        <f>IFERROR(C163/B163,0)</f>
        <v>0</v>
      </c>
    </row>
    <row r="164" spans="1:25" s="34" customFormat="1" x14ac:dyDescent="0.3">
      <c r="A164" s="100" t="s">
        <v>55</v>
      </c>
      <c r="B164" s="101">
        <f>SUM(B162:B163)</f>
        <v>252.08208955223881</v>
      </c>
      <c r="C164" s="101">
        <f t="shared" ref="C164:G164" si="117">SUM(C162:C163)</f>
        <v>129171.98507462686</v>
      </c>
      <c r="D164" s="101">
        <f t="shared" si="117"/>
        <v>27.664179104477611</v>
      </c>
      <c r="E164" s="101">
        <f t="shared" si="117"/>
        <v>27392.268656716416</v>
      </c>
      <c r="F164" s="101">
        <f t="shared" si="117"/>
        <v>0.54477611940298509</v>
      </c>
      <c r="G164" s="101">
        <f t="shared" si="117"/>
        <v>39693.313432835821</v>
      </c>
      <c r="H164" s="101">
        <f t="shared" si="115"/>
        <v>280.29104477611941</v>
      </c>
      <c r="I164" s="101">
        <f t="shared" si="115"/>
        <v>196257.56716417911</v>
      </c>
      <c r="J164" s="101"/>
      <c r="K164" s="101"/>
      <c r="L164" s="102"/>
      <c r="M164" s="56"/>
      <c r="N164" s="113" t="s">
        <v>6</v>
      </c>
      <c r="O164" s="114"/>
      <c r="P164" s="114"/>
      <c r="Q164" s="123">
        <f>SUM(Q162:Q163)</f>
        <v>448329.39274000027</v>
      </c>
      <c r="R164" s="113"/>
      <c r="S164" s="116"/>
      <c r="T164" s="123">
        <f>SUM(T162:T163)</f>
        <v>62749.005789999988</v>
      </c>
      <c r="U164" s="126"/>
      <c r="V164" s="115"/>
      <c r="W164" s="123">
        <f>SUM(W162:W163)</f>
        <v>141157.81763999996</v>
      </c>
      <c r="X164" s="123">
        <f>SUM(X162:X163)</f>
        <v>652236.21617000096</v>
      </c>
      <c r="Y164" s="133">
        <f>IFERROR(C164/B164,0)</f>
        <v>512.42032031735687</v>
      </c>
    </row>
  </sheetData>
  <mergeCells count="16">
    <mergeCell ref="O5:Q5"/>
    <mergeCell ref="R5:T5"/>
    <mergeCell ref="U5:W5"/>
    <mergeCell ref="Y5:Y6"/>
    <mergeCell ref="A1:L1"/>
    <mergeCell ref="N1:Y1"/>
    <mergeCell ref="A2:L2"/>
    <mergeCell ref="N2:Y2"/>
    <mergeCell ref="A4:L4"/>
    <mergeCell ref="N4:Y4"/>
    <mergeCell ref="A143:L143"/>
    <mergeCell ref="N143:Y143"/>
    <mergeCell ref="O144:Q144"/>
    <mergeCell ref="R144:T144"/>
    <mergeCell ref="U144:W144"/>
    <mergeCell ref="Y144:Y145"/>
  </mergeCells>
  <printOptions horizontalCentered="1" verticalCentered="1"/>
  <pageMargins left="0.25" right="0.25" top="0.25" bottom="0.25" header="0.05" footer="0.05"/>
  <pageSetup scale="70" orientation="landscape"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9"/>
  <sheetViews>
    <sheetView workbookViewId="0"/>
  </sheetViews>
  <sheetFormatPr defaultColWidth="9.109375" defaultRowHeight="15.6" x14ac:dyDescent="0.3"/>
  <cols>
    <col min="1" max="1" width="35.109375" style="2" customWidth="1"/>
    <col min="2" max="3" width="23" style="2" customWidth="1"/>
    <col min="4" max="4" width="19.5546875" style="2" customWidth="1"/>
    <col min="5" max="5" width="24.44140625" style="2" customWidth="1"/>
    <col min="6" max="6" width="26.44140625" style="2" bestFit="1" customWidth="1"/>
    <col min="7" max="7" width="24" style="2" bestFit="1" customWidth="1"/>
    <col min="8" max="8" width="15.44140625" style="2" bestFit="1" customWidth="1"/>
    <col min="9" max="10" width="16.109375" style="2" bestFit="1" customWidth="1"/>
    <col min="11" max="11" width="14.6640625" style="2" bestFit="1" customWidth="1"/>
    <col min="12" max="12" width="11.5546875" style="2" bestFit="1" customWidth="1"/>
    <col min="13" max="13" width="12.88671875" style="2" bestFit="1" customWidth="1"/>
    <col min="14" max="14" width="9.109375" style="2"/>
    <col min="15" max="16" width="9.33203125" style="2" bestFit="1" customWidth="1"/>
    <col min="17" max="17" width="11.5546875" style="2" bestFit="1" customWidth="1"/>
    <col min="18" max="29" width="9.109375" style="2"/>
    <col min="30" max="34" width="9.33203125" style="2" bestFit="1" customWidth="1"/>
    <col min="35" max="35" width="12.6640625" style="2" bestFit="1" customWidth="1"/>
    <col min="36" max="36" width="9.44140625" style="2" bestFit="1" customWidth="1"/>
    <col min="37" max="37" width="12.88671875" style="2" bestFit="1" customWidth="1"/>
    <col min="38" max="40" width="9.33203125" style="2" bestFit="1" customWidth="1"/>
    <col min="41" max="42" width="10.44140625" style="2" bestFit="1" customWidth="1"/>
    <col min="43" max="43" width="14.5546875" style="2" bestFit="1" customWidth="1"/>
    <col min="44" max="44" width="10.44140625" style="2" bestFit="1" customWidth="1"/>
    <col min="45" max="45" width="14.5546875" style="2" bestFit="1" customWidth="1"/>
    <col min="46" max="16384" width="9.109375" style="2"/>
  </cols>
  <sheetData>
    <row r="1" spans="1:13" x14ac:dyDescent="0.3">
      <c r="A1" s="1" t="s">
        <v>15</v>
      </c>
      <c r="I1" s="58"/>
      <c r="J1" s="58"/>
      <c r="K1" s="58"/>
    </row>
    <row r="2" spans="1:13" x14ac:dyDescent="0.3">
      <c r="A2" s="6" t="s">
        <v>13</v>
      </c>
      <c r="B2" s="7" t="s">
        <v>50</v>
      </c>
      <c r="C2" s="7" t="s">
        <v>51</v>
      </c>
      <c r="D2" s="7"/>
      <c r="E2" s="7"/>
      <c r="F2" s="2" t="s">
        <v>5</v>
      </c>
      <c r="I2" s="58"/>
      <c r="J2" s="58"/>
      <c r="K2" s="58"/>
    </row>
    <row r="3" spans="1:13" x14ac:dyDescent="0.3">
      <c r="A3" s="16" t="str">
        <f t="shared" ref="A3:A7" si="0">A12</f>
        <v>Q4'24</v>
      </c>
      <c r="B3" s="8">
        <f>B12+C12+D12</f>
        <v>1669.7779399999931</v>
      </c>
      <c r="C3" s="136"/>
      <c r="D3" s="57"/>
      <c r="E3" s="57"/>
      <c r="F3" s="2">
        <v>1</v>
      </c>
      <c r="H3" s="58"/>
      <c r="I3" s="59"/>
      <c r="J3" s="59"/>
      <c r="K3" s="59"/>
      <c r="L3" s="17"/>
      <c r="M3" s="17"/>
    </row>
    <row r="4" spans="1:13" x14ac:dyDescent="0.3">
      <c r="A4" s="16" t="str">
        <f t="shared" si="0"/>
        <v>Q1'25</v>
      </c>
      <c r="B4" s="8">
        <f t="shared" ref="B4:B7" si="1">B13+C13+D13</f>
        <v>-1359.2703000000108</v>
      </c>
      <c r="C4" s="136"/>
      <c r="D4" s="57"/>
      <c r="E4" s="57"/>
      <c r="F4" s="2">
        <v>2</v>
      </c>
      <c r="H4" s="58"/>
      <c r="I4" s="59"/>
      <c r="J4" s="59"/>
      <c r="K4" s="59"/>
      <c r="L4" s="17"/>
      <c r="M4" s="17"/>
    </row>
    <row r="5" spans="1:13" x14ac:dyDescent="0.3">
      <c r="A5" s="16" t="str">
        <f t="shared" si="0"/>
        <v>Q2'25</v>
      </c>
      <c r="B5" s="8">
        <f t="shared" si="1"/>
        <v>-6218.1575600000106</v>
      </c>
      <c r="C5" s="136"/>
      <c r="D5" s="57"/>
      <c r="E5" s="57"/>
      <c r="F5" s="2">
        <v>3</v>
      </c>
      <c r="H5" s="58"/>
      <c r="I5" s="59"/>
      <c r="J5" s="59"/>
      <c r="K5" s="59"/>
      <c r="L5" s="17"/>
      <c r="M5" s="17"/>
    </row>
    <row r="6" spans="1:13" x14ac:dyDescent="0.3">
      <c r="A6" s="16" t="str">
        <f t="shared" si="0"/>
        <v>Q3'25</v>
      </c>
      <c r="B6" s="8">
        <f t="shared" si="1"/>
        <v>-12819.212410000006</v>
      </c>
      <c r="C6" s="136"/>
      <c r="D6" s="57"/>
      <c r="E6" s="57"/>
      <c r="F6" s="2">
        <v>4</v>
      </c>
      <c r="H6" s="58"/>
      <c r="I6" s="59"/>
      <c r="J6" s="59"/>
      <c r="K6" s="59"/>
      <c r="L6" s="17"/>
      <c r="M6" s="17"/>
    </row>
    <row r="7" spans="1:13" x14ac:dyDescent="0.3">
      <c r="A7" s="16" t="str">
        <f t="shared" si="0"/>
        <v>Q4'25</v>
      </c>
      <c r="B7" s="8">
        <f t="shared" si="1"/>
        <v>7151.1340199999941</v>
      </c>
      <c r="C7" s="136"/>
      <c r="D7" s="57"/>
      <c r="E7" s="57"/>
      <c r="F7" s="2">
        <v>5</v>
      </c>
      <c r="H7" s="58"/>
      <c r="I7" s="59"/>
      <c r="J7" s="59"/>
      <c r="K7" s="59"/>
      <c r="L7" s="17"/>
      <c r="M7" s="17"/>
    </row>
    <row r="8" spans="1:13" x14ac:dyDescent="0.3">
      <c r="A8" s="16"/>
      <c r="B8" s="8"/>
      <c r="G8" s="58"/>
      <c r="H8" s="58"/>
      <c r="I8" s="59"/>
      <c r="J8" s="59"/>
      <c r="K8" s="59"/>
      <c r="L8" s="17"/>
      <c r="M8" s="17"/>
    </row>
    <row r="9" spans="1:13" x14ac:dyDescent="0.3">
      <c r="G9" s="58"/>
      <c r="H9" s="58"/>
      <c r="I9" s="59"/>
      <c r="J9" s="59"/>
      <c r="K9" s="59"/>
      <c r="L9" s="17"/>
      <c r="M9" s="17"/>
    </row>
    <row r="10" spans="1:13" x14ac:dyDescent="0.3">
      <c r="A10" s="1" t="s">
        <v>14</v>
      </c>
      <c r="G10" s="58"/>
      <c r="H10" s="58"/>
      <c r="I10" s="59"/>
      <c r="J10" s="59"/>
      <c r="K10" s="59"/>
      <c r="L10" s="17"/>
      <c r="M10" s="17"/>
    </row>
    <row r="11" spans="1:13" ht="27.75" customHeight="1" x14ac:dyDescent="0.3">
      <c r="A11" s="6" t="s">
        <v>13</v>
      </c>
      <c r="B11" s="9" t="s">
        <v>2</v>
      </c>
      <c r="C11" s="9" t="s">
        <v>3</v>
      </c>
      <c r="D11" s="9" t="s">
        <v>58</v>
      </c>
      <c r="E11" s="2" t="s">
        <v>5</v>
      </c>
      <c r="F11" s="60"/>
      <c r="G11" s="58"/>
      <c r="H11" s="59"/>
      <c r="I11" s="59"/>
      <c r="J11" s="59"/>
      <c r="K11" s="17"/>
      <c r="L11" s="17"/>
    </row>
    <row r="12" spans="1:13" x14ac:dyDescent="0.3">
      <c r="A12" s="16" t="s">
        <v>69</v>
      </c>
      <c r="B12" s="10">
        <v>3985.3244599999948</v>
      </c>
      <c r="C12" s="10">
        <v>-223.9965599999999</v>
      </c>
      <c r="D12" s="10">
        <v>-2091.5499600000016</v>
      </c>
      <c r="E12" s="2">
        <v>1</v>
      </c>
      <c r="G12" s="58"/>
      <c r="H12" s="59"/>
      <c r="I12" s="59"/>
      <c r="J12" s="59"/>
      <c r="K12" s="17"/>
      <c r="L12" s="17"/>
    </row>
    <row r="13" spans="1:13" x14ac:dyDescent="0.3">
      <c r="A13" s="16" t="s">
        <v>72</v>
      </c>
      <c r="B13" s="10">
        <v>787.50515999999311</v>
      </c>
      <c r="C13" s="10">
        <v>-1487.8874600000013</v>
      </c>
      <c r="D13" s="10">
        <v>-658.88800000000265</v>
      </c>
      <c r="E13" s="2">
        <v>2</v>
      </c>
      <c r="G13" s="58"/>
      <c r="H13" s="59"/>
      <c r="I13" s="59"/>
      <c r="J13" s="59"/>
      <c r="K13" s="17"/>
      <c r="L13" s="17"/>
    </row>
    <row r="14" spans="1:13" x14ac:dyDescent="0.3">
      <c r="A14" s="16" t="s">
        <v>73</v>
      </c>
      <c r="B14" s="10">
        <v>-1116.8220400000046</v>
      </c>
      <c r="C14" s="10">
        <v>-1241.4505200000015</v>
      </c>
      <c r="D14" s="10">
        <v>-3859.8850000000048</v>
      </c>
      <c r="E14" s="2">
        <v>3</v>
      </c>
      <c r="G14" s="58"/>
      <c r="H14" s="59"/>
      <c r="I14" s="59"/>
      <c r="J14" s="59"/>
      <c r="K14" s="17"/>
      <c r="L14" s="17"/>
    </row>
    <row r="15" spans="1:13" x14ac:dyDescent="0.3">
      <c r="A15" s="16" t="s">
        <v>74</v>
      </c>
      <c r="B15" s="10">
        <v>278.09822999999824</v>
      </c>
      <c r="C15" s="10">
        <v>-645.86964000000103</v>
      </c>
      <c r="D15" s="10">
        <v>-12451.441000000003</v>
      </c>
      <c r="E15" s="2">
        <v>4</v>
      </c>
      <c r="G15" s="58"/>
      <c r="H15" s="59"/>
      <c r="I15" s="59"/>
      <c r="J15" s="59"/>
      <c r="K15" s="17"/>
      <c r="L15" s="17"/>
    </row>
    <row r="16" spans="1:13" x14ac:dyDescent="0.3">
      <c r="A16" s="16" t="s">
        <v>84</v>
      </c>
      <c r="B16" s="10">
        <v>5614.8415799999984</v>
      </c>
      <c r="C16" s="10">
        <v>460.2444399999971</v>
      </c>
      <c r="D16" s="10">
        <v>1076.0479999999986</v>
      </c>
      <c r="E16" s="2">
        <v>5</v>
      </c>
      <c r="G16" s="58"/>
      <c r="H16" s="59"/>
      <c r="I16" s="59"/>
      <c r="J16" s="59"/>
      <c r="K16" s="17"/>
      <c r="L16" s="17"/>
    </row>
    <row r="17" spans="1:13" x14ac:dyDescent="0.3">
      <c r="A17" s="16"/>
      <c r="B17" s="8"/>
      <c r="C17" s="8"/>
      <c r="D17" s="8"/>
      <c r="E17" s="8"/>
      <c r="F17" s="8"/>
      <c r="G17" s="8"/>
      <c r="H17" s="58"/>
      <c r="I17" s="59"/>
      <c r="J17" s="59"/>
      <c r="K17" s="59"/>
      <c r="L17" s="17"/>
      <c r="M17" s="17"/>
    </row>
    <row r="18" spans="1:13" x14ac:dyDescent="0.3">
      <c r="H18" s="58"/>
      <c r="I18" s="59"/>
      <c r="J18" s="59"/>
      <c r="K18" s="59"/>
      <c r="L18" s="17"/>
      <c r="M18" s="17"/>
    </row>
    <row r="19" spans="1:13" x14ac:dyDescent="0.3">
      <c r="A19" s="1" t="s">
        <v>8</v>
      </c>
      <c r="B19" s="1"/>
      <c r="C19" s="1"/>
      <c r="D19" s="1"/>
      <c r="E19" s="1"/>
      <c r="F19" s="1"/>
      <c r="G19" s="1"/>
      <c r="H19" s="1"/>
      <c r="I19" s="59"/>
      <c r="J19" s="59"/>
      <c r="K19" s="59"/>
      <c r="L19" s="17"/>
      <c r="M19" s="17"/>
    </row>
    <row r="20" spans="1:13" x14ac:dyDescent="0.3">
      <c r="A20" s="1"/>
      <c r="B20" s="1"/>
      <c r="C20" s="1"/>
      <c r="D20" s="1"/>
      <c r="E20" s="1"/>
      <c r="F20" s="1"/>
      <c r="G20" s="1"/>
      <c r="H20" s="1"/>
      <c r="I20" s="58"/>
      <c r="J20" s="58"/>
      <c r="K20" s="58"/>
    </row>
    <row r="21" spans="1:13" ht="28.5" customHeight="1" x14ac:dyDescent="0.3">
      <c r="A21" s="3"/>
      <c r="B21" s="4" t="s">
        <v>1</v>
      </c>
      <c r="C21" s="1"/>
      <c r="D21" s="1"/>
      <c r="E21" s="1"/>
      <c r="F21" s="1"/>
      <c r="G21" s="1"/>
      <c r="H21" s="19"/>
      <c r="I21" s="58"/>
      <c r="J21" s="58"/>
      <c r="K21" s="58"/>
    </row>
    <row r="22" spans="1:13" x14ac:dyDescent="0.3">
      <c r="A22" s="5" t="s">
        <v>2</v>
      </c>
      <c r="B22" s="18">
        <v>227</v>
      </c>
      <c r="C22" s="1"/>
      <c r="D22" s="1"/>
      <c r="E22" s="1"/>
      <c r="F22" s="1"/>
      <c r="G22" s="1"/>
      <c r="H22" s="61"/>
      <c r="I22" s="58"/>
      <c r="J22" s="58"/>
      <c r="K22" s="58"/>
    </row>
    <row r="23" spans="1:13" x14ac:dyDescent="0.3">
      <c r="A23" s="5" t="s">
        <v>3</v>
      </c>
      <c r="B23" s="18">
        <v>24</v>
      </c>
      <c r="C23" s="1"/>
      <c r="D23" s="1"/>
      <c r="E23" s="1"/>
      <c r="F23" s="1"/>
      <c r="G23" s="1"/>
      <c r="H23" s="61"/>
      <c r="I23" s="58"/>
      <c r="J23" s="58"/>
      <c r="K23" s="58"/>
    </row>
    <row r="24" spans="1:13" x14ac:dyDescent="0.3">
      <c r="A24" s="5" t="s">
        <v>58</v>
      </c>
      <c r="B24" s="18">
        <v>1</v>
      </c>
      <c r="C24" s="1"/>
      <c r="D24" s="1"/>
      <c r="E24" s="1"/>
      <c r="F24" s="1"/>
      <c r="G24" s="1"/>
      <c r="H24" s="61"/>
      <c r="I24" s="58"/>
      <c r="J24" s="58"/>
      <c r="K24" s="58"/>
    </row>
    <row r="25" spans="1:13" x14ac:dyDescent="0.3">
      <c r="A25" s="5" t="s">
        <v>68</v>
      </c>
      <c r="B25" s="18">
        <v>0</v>
      </c>
      <c r="C25" s="1"/>
      <c r="D25" s="1"/>
      <c r="E25" s="1"/>
      <c r="F25" s="1"/>
      <c r="G25" s="1"/>
      <c r="H25" s="20"/>
      <c r="I25" s="58"/>
      <c r="J25" s="58"/>
      <c r="K25" s="58"/>
      <c r="L25" s="17"/>
      <c r="M25" s="17"/>
    </row>
    <row r="26" spans="1:13" x14ac:dyDescent="0.3">
      <c r="A26" s="5" t="s">
        <v>53</v>
      </c>
      <c r="B26" s="62">
        <f>SUM(B22:B25)</f>
        <v>252</v>
      </c>
      <c r="D26" s="2" t="str">
        <f>'Chart Data'!A26 &amp; " " &amp; TEXT('Chart Data'!B26, "#,#0")</f>
        <v>AVERAGE METERS/MONTH: 252</v>
      </c>
      <c r="I26" s="58"/>
      <c r="J26" s="58"/>
      <c r="K26" s="58"/>
      <c r="L26" s="17"/>
      <c r="M26" s="17"/>
    </row>
    <row r="27" spans="1:13" x14ac:dyDescent="0.3">
      <c r="I27" s="58"/>
      <c r="J27" s="58"/>
      <c r="K27" s="58"/>
      <c r="L27" s="17"/>
      <c r="M27" s="17"/>
    </row>
    <row r="28" spans="1:13" x14ac:dyDescent="0.3">
      <c r="A28" s="1" t="s">
        <v>9</v>
      </c>
      <c r="B28" s="1"/>
      <c r="C28" s="1"/>
      <c r="D28" s="1"/>
      <c r="E28" s="1"/>
      <c r="F28" s="1"/>
      <c r="G28" s="1"/>
      <c r="H28" s="1"/>
      <c r="I28" s="58"/>
      <c r="J28" s="58"/>
      <c r="K28" s="58"/>
    </row>
    <row r="29" spans="1:13" x14ac:dyDescent="0.3">
      <c r="A29" s="1"/>
      <c r="B29" s="1"/>
      <c r="C29" s="1"/>
      <c r="D29" s="1"/>
      <c r="E29" s="1"/>
      <c r="I29" s="58"/>
      <c r="J29" s="58"/>
      <c r="K29" s="58"/>
    </row>
    <row r="30" spans="1:13" ht="28.5" customHeight="1" x14ac:dyDescent="0.3">
      <c r="A30" s="3" t="s">
        <v>6</v>
      </c>
      <c r="B30" s="4" t="s">
        <v>10</v>
      </c>
      <c r="C30" s="1"/>
      <c r="D30" s="1"/>
      <c r="E30" s="1"/>
      <c r="H30" s="19"/>
      <c r="I30" s="58"/>
      <c r="J30" s="58"/>
      <c r="K30" s="58"/>
    </row>
    <row r="31" spans="1:13" x14ac:dyDescent="0.3">
      <c r="A31" s="5" t="s">
        <v>2</v>
      </c>
      <c r="B31" s="11">
        <v>135581.33333333334</v>
      </c>
      <c r="C31" s="1"/>
      <c r="D31" s="1"/>
      <c r="E31" s="1"/>
      <c r="H31" s="21"/>
      <c r="I31" s="58"/>
      <c r="J31" s="58"/>
      <c r="K31" s="58"/>
    </row>
    <row r="32" spans="1:13" x14ac:dyDescent="0.3">
      <c r="A32" s="5" t="s">
        <v>3</v>
      </c>
      <c r="B32" s="11">
        <v>44469.666666666664</v>
      </c>
      <c r="C32" s="1"/>
      <c r="D32" s="1"/>
      <c r="E32" s="1"/>
      <c r="H32" s="21"/>
      <c r="I32" s="58"/>
      <c r="J32" s="58"/>
      <c r="K32" s="58"/>
    </row>
    <row r="33" spans="1:11" x14ac:dyDescent="0.3">
      <c r="A33" s="5" t="s">
        <v>58</v>
      </c>
      <c r="B33" s="11">
        <v>86000</v>
      </c>
      <c r="C33" s="1"/>
      <c r="D33" s="1"/>
      <c r="E33" s="1"/>
      <c r="H33" s="21"/>
      <c r="I33" s="58"/>
      <c r="J33" s="58"/>
      <c r="K33" s="58"/>
    </row>
    <row r="34" spans="1:11" x14ac:dyDescent="0.3">
      <c r="A34" s="5" t="s">
        <v>68</v>
      </c>
      <c r="B34" s="11">
        <v>0</v>
      </c>
      <c r="C34" s="1"/>
      <c r="D34" s="1"/>
      <c r="E34" s="1"/>
      <c r="H34" s="21"/>
      <c r="I34" s="58"/>
      <c r="J34" s="58"/>
      <c r="K34" s="58"/>
    </row>
    <row r="35" spans="1:11" x14ac:dyDescent="0.3">
      <c r="A35" s="5" t="s">
        <v>54</v>
      </c>
      <c r="B35" s="15">
        <f>SUM(B31:B34)</f>
        <v>266051</v>
      </c>
      <c r="D35" s="2" t="str">
        <f>'Chart Data'!A35&amp; " " &amp; TEXT('Chart Data'!B35, "#,#0")</f>
        <v>AVERAGE USAGE/MONTH: 266,051</v>
      </c>
      <c r="I35" s="58"/>
      <c r="J35" s="58"/>
      <c r="K35" s="58"/>
    </row>
    <row r="36" spans="1:11" x14ac:dyDescent="0.3">
      <c r="I36" s="58"/>
      <c r="J36" s="58"/>
      <c r="K36" s="58"/>
    </row>
    <row r="37" spans="1:11" x14ac:dyDescent="0.3">
      <c r="J37" s="58"/>
    </row>
    <row r="38" spans="1:11" x14ac:dyDescent="0.3">
      <c r="J38" s="58"/>
    </row>
    <row r="39" spans="1:11" x14ac:dyDescent="0.3">
      <c r="J39" s="58"/>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Florida Aggregation Report</vt:lpstr>
      <vt:lpstr>Sheet1</vt:lpstr>
      <vt:lpstr>Florida Detail</vt:lpstr>
      <vt:lpstr>Chart Data</vt:lpstr>
      <vt:lpstr>'Florida Aggregation Report'!Print_Area</vt:lpstr>
      <vt:lpstr>'Florida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Town Administrator</cp:lastModifiedBy>
  <cp:lastPrinted>2019-03-21T19:40:53Z</cp:lastPrinted>
  <dcterms:created xsi:type="dcterms:W3CDTF">2017-12-07T16:13:29Z</dcterms:created>
  <dcterms:modified xsi:type="dcterms:W3CDTF">2026-04-13T19:40:31Z</dcterms:modified>
</cp:coreProperties>
</file>