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ill\Desktop\Twywell\2020\Finance\Twywell Accounts Yearly\"/>
    </mc:Choice>
  </mc:AlternateContent>
  <xr:revisionPtr revIDLastSave="0" documentId="13_ncr:1_{3F49635A-3BC5-454A-B44F-ABC13622E307}" xr6:coauthVersionLast="45" xr6:coauthVersionMax="45" xr10:uidLastSave="{00000000-0000-0000-0000-000000000000}"/>
  <bookViews>
    <workbookView xWindow="4170" yWindow="735" windowWidth="22245" windowHeight="12915" activeTab="2" xr2:uid="{00000000-000D-0000-FFFF-FFFF00000000}"/>
  </bookViews>
  <sheets>
    <sheet name="Current20202021" sheetId="1" r:id="rId1"/>
    <sheet name="Budget monitoring" sheetId="7" r:id="rId2"/>
    <sheet name="Budget 20202021 info" sheetId="3" r:id="rId3"/>
    <sheet name="Lottery Grant Marqu" sheetId="5" r:id="rId4"/>
    <sheet name="Transparency Code" sheetId="4" r:id="rId5"/>
    <sheet name="Allotments" sheetId="2" r:id="rId6"/>
    <sheet name="Village Hall Fund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17" i="7"/>
  <c r="O21" i="7"/>
  <c r="O13" i="7"/>
  <c r="C35" i="7"/>
  <c r="O34" i="7"/>
  <c r="E33" i="7"/>
  <c r="O33" i="7" s="1"/>
  <c r="O32" i="7"/>
  <c r="O31" i="7"/>
  <c r="O30" i="7"/>
  <c r="O29" i="7"/>
  <c r="O26" i="7"/>
  <c r="O25" i="7"/>
  <c r="O22" i="7"/>
  <c r="O12" i="7"/>
  <c r="O11" i="7"/>
  <c r="O8" i="7"/>
  <c r="D35" i="7" l="1"/>
  <c r="F35" i="7"/>
  <c r="E35" i="7"/>
  <c r="G35" i="7" l="1"/>
  <c r="H35" i="7" l="1"/>
  <c r="C22" i="6"/>
  <c r="C14" i="6"/>
  <c r="H20" i="3"/>
  <c r="C31" i="5"/>
  <c r="C32" i="5" s="1"/>
  <c r="H26" i="5"/>
  <c r="C31" i="4"/>
  <c r="H11" i="4"/>
  <c r="H26" i="4" s="1"/>
  <c r="C32" i="4" s="1"/>
  <c r="I34" i="3"/>
  <c r="B38" i="3" s="1"/>
  <c r="B40" i="3" s="1"/>
  <c r="F33" i="3"/>
  <c r="B33" i="3"/>
  <c r="F32" i="3"/>
  <c r="F30" i="3"/>
  <c r="D30" i="3"/>
  <c r="B30" i="3"/>
  <c r="B24" i="3"/>
  <c r="D23" i="3"/>
  <c r="B23" i="3"/>
  <c r="B21" i="3"/>
  <c r="G20" i="3"/>
  <c r="G34" i="3" s="1"/>
  <c r="B20" i="3"/>
  <c r="B18" i="3"/>
  <c r="D14" i="3"/>
  <c r="B14" i="3"/>
  <c r="B13" i="3"/>
  <c r="B12" i="3"/>
  <c r="D11" i="3"/>
  <c r="B11" i="3"/>
  <c r="B10" i="3"/>
  <c r="B9" i="3"/>
  <c r="D7" i="3"/>
  <c r="D34" i="3" s="1"/>
  <c r="B42" i="3" s="1"/>
  <c r="C7" i="3"/>
  <c r="B7" i="3"/>
  <c r="B34" i="3" s="1"/>
  <c r="H28" i="2"/>
  <c r="C23" i="2"/>
  <c r="C33" i="2" s="1"/>
  <c r="F22" i="2"/>
  <c r="F21" i="2"/>
  <c r="G15" i="2"/>
  <c r="G14" i="2"/>
  <c r="C61" i="1"/>
  <c r="D59" i="1"/>
  <c r="D60" i="1" s="1"/>
  <c r="D54" i="1"/>
  <c r="H42" i="1"/>
  <c r="C17" i="1" s="1"/>
  <c r="C18" i="1"/>
  <c r="C34" i="2" l="1"/>
  <c r="D61" i="1"/>
  <c r="C19" i="1"/>
  <c r="I35" i="7"/>
  <c r="B43" i="3"/>
  <c r="J35" i="7" l="1"/>
  <c r="K35" i="7" l="1"/>
  <c r="L35" i="7" l="1"/>
  <c r="M35" i="7" l="1"/>
  <c r="O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1" authorId="0" shapeId="0" xr:uid="{00000000-0006-0000-0100-000001000000}">
      <text>
        <r>
          <rPr>
            <sz val="10"/>
            <color theme="1"/>
            <rFont val="Arial"/>
            <family val="2"/>
          </rPr>
          <t xml:space="preserve">Guilders past chair momento
</t>
        </r>
      </text>
    </comment>
    <comment ref="G11" authorId="0" shapeId="0" xr:uid="{00000000-0006-0000-0100-000002000000}">
      <text>
        <r>
          <rPr>
            <sz val="10"/>
            <color theme="1"/>
            <rFont val="Arial"/>
            <family val="2"/>
          </rPr>
          <t>training</t>
        </r>
      </text>
    </comment>
    <comment ref="G17" authorId="0" shapeId="0" xr:uid="{00000000-0006-0000-0100-000003000000}">
      <text>
        <r>
          <rPr>
            <sz val="10"/>
            <color theme="1"/>
            <rFont val="Arial"/>
            <family val="2"/>
          </rPr>
          <t>training</t>
        </r>
      </text>
    </comment>
    <comment ref="E33" authorId="0" shapeId="0" xr:uid="{00000000-0006-0000-0100-000004000000}">
      <text>
        <r>
          <rPr>
            <sz val="10"/>
            <color theme="1"/>
            <rFont val="Arial"/>
            <family val="2"/>
          </rPr>
          <t xml:space="preserve">Woodwell tiles for notice boards
Plus rights of way book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200-000001000000}">
      <text>
        <r>
          <rPr>
            <b/>
            <sz val="9"/>
            <color rgb="FF000000"/>
            <rFont val="Arial"/>
            <family val="2"/>
          </rPr>
          <t>Home: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Say 3% increase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9" authorId="0" shapeId="0" xr:uid="{00000000-0006-0000-0200-000002000000}">
      <text>
        <r>
          <rPr>
            <sz val="9"/>
            <color rgb="FF000000"/>
            <rFont val="Arial"/>
            <family val="2"/>
          </rPr>
          <t>Say +30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1" authorId="0" shapeId="0" xr:uid="{00000000-0006-0000-0200-000003000000}">
      <text>
        <r>
          <rPr>
            <b/>
            <sz val="9"/>
            <color rgb="FF000000"/>
            <rFont val="Arial"/>
            <family val="2"/>
          </rPr>
          <t>Home: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458 plus 55 for marquee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2" authorId="0" shapeId="0" xr:uid="{00000000-0006-0000-0200-000004000000}">
      <text>
        <r>
          <rPr>
            <b/>
            <sz val="9"/>
            <color rgb="FF000000"/>
            <rFont val="Arial"/>
            <family val="2"/>
          </rPr>
          <t>Estimated increase for planning and village plan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3" authorId="0" shapeId="0" xr:uid="{00000000-0006-0000-0200-000005000000}">
      <text>
        <r>
          <rPr>
            <b/>
            <sz val="9"/>
            <color rgb="FF000000"/>
            <rFont val="Arial"/>
            <family val="2"/>
          </rPr>
          <t>Posible external audit cost 200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4" authorId="0" shapeId="0" xr:uid="{00000000-0006-0000-0200-000006000000}">
      <text>
        <r>
          <rPr>
            <b/>
            <sz val="9"/>
            <color rgb="FF000000"/>
            <rFont val="Arial"/>
            <family val="2"/>
          </rPr>
          <t>from Ncalc email 28-10-2019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5" authorId="0" shapeId="0" xr:uid="{00000000-0006-0000-0200-000007000000}">
      <text>
        <r>
          <rPr>
            <sz val="9"/>
            <color rgb="FF000000"/>
            <rFont val="Arial"/>
            <family val="2"/>
          </rPr>
          <t>Estimate per year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16" authorId="0" shapeId="0" xr:uid="{00000000-0006-0000-0200-000008000000}">
      <text>
        <r>
          <rPr>
            <b/>
            <sz val="9"/>
            <color rgb="FF000000"/>
            <rFont val="Arial"/>
            <family val="2"/>
          </rPr>
          <t>NCALC cost for 2019/2020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7" authorId="0" shapeId="0" xr:uid="{00000000-0006-0000-0200-000009000000}">
      <text>
        <r>
          <rPr>
            <b/>
            <sz val="9"/>
            <color rgb="FF000000"/>
            <rFont val="Arial"/>
            <family val="2"/>
          </rPr>
          <t>Assume £100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18" authorId="0" shapeId="0" xr:uid="{00000000-0006-0000-0200-00000A000000}">
      <text>
        <r>
          <rPr>
            <b/>
            <sz val="9"/>
            <color rgb="FF000000"/>
            <rFont val="Arial"/>
            <family val="2"/>
          </rPr>
          <t>4*15.30(wages) plus £50 for employers pension excemption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20" authorId="0" shapeId="0" xr:uid="{00000000-0006-0000-0200-00000B000000}">
      <text>
        <r>
          <rPr>
            <b/>
            <sz val="9"/>
            <color rgb="FF000000"/>
            <rFont val="Arial"/>
            <family val="2"/>
          </rPr>
          <t>From Tata letter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I20" authorId="0" shapeId="0" xr:uid="{00000000-0006-0000-0200-00000C000000}">
      <text>
        <r>
          <rPr>
            <b/>
            <sz val="9"/>
            <color rgb="FF000000"/>
            <rFont val="Arial"/>
            <family val="2"/>
          </rPr>
          <t>Assumed slight reduction in rents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21" authorId="0" shapeId="0" xr:uid="{00000000-0006-0000-0200-00000D000000}">
      <text>
        <r>
          <rPr>
            <b/>
            <sz val="9"/>
            <color rgb="FF000000"/>
            <rFont val="Arial"/>
            <family val="2"/>
          </rPr>
          <t>assumed to be Nil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D23" authorId="0" shapeId="0" xr:uid="{00000000-0006-0000-0200-00000E000000}">
      <text>
        <r>
          <rPr>
            <sz val="9"/>
            <color rgb="FF000000"/>
            <rFont val="Arial"/>
            <family val="2"/>
          </rPr>
          <t>4 times latest bill £360 plus additional 150 for defib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1" authorId="0" shapeId="0" xr:uid="{00000000-0006-0000-0200-00000F000000}">
      <text>
        <r>
          <rPr>
            <sz val="9"/>
            <color rgb="FF000000"/>
            <rFont val="Arial"/>
            <family val="2"/>
          </rPr>
          <t>Replace batteries/pads average per year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2" authorId="0" shapeId="0" xr:uid="{00000000-0006-0000-0200-000010000000}">
      <text>
        <r>
          <rPr>
            <sz val="9"/>
            <color rgb="FF000000"/>
            <rFont val="Arial"/>
            <family val="2"/>
          </rPr>
          <t>ENC lottery licence for Fete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D33" authorId="0" shapeId="0" xr:uid="{00000000-0006-0000-0200-000011000000}">
      <text>
        <r>
          <rPr>
            <sz val="9"/>
            <color rgb="FF000000"/>
            <rFont val="Arial"/>
            <family val="2"/>
          </rPr>
          <t>Assumed NIL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B39" authorId="0" shapeId="0" xr:uid="{00000000-0006-0000-0200-000012000000}">
      <text>
        <r>
          <rPr>
            <b/>
            <sz val="9"/>
            <color rgb="FF000000"/>
            <rFont val="Arial"/>
            <family val="2"/>
          </rPr>
          <t>Assumed to be the same as 2019-2020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500-000001000000}">
      <text>
        <r>
          <rPr>
            <b/>
            <sz val="9"/>
            <color rgb="FF000000"/>
            <rFont val="Arial"/>
            <family val="2"/>
          </rPr>
          <t>Peter: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C11" authorId="0" shapeId="0" xr:uid="{00000000-0006-0000-0500-000002000000}">
      <text>
        <r>
          <rPr>
            <b/>
            <sz val="9"/>
            <color rgb="FF000000"/>
            <rFont val="Arial"/>
            <family val="2"/>
          </rPr>
          <t>Peter: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  <comment ref="H11" authorId="0" shapeId="0" xr:uid="{00000000-0006-0000-0500-000003000000}">
      <text>
        <r>
          <rPr>
            <sz val="9"/>
            <color rgb="FF000000"/>
            <rFont val="Arial"/>
            <family val="2"/>
          </rPr>
          <t>Originally issued for £50</t>
        </r>
        <r>
          <rPr>
            <sz val="9"/>
            <color rgb="FF000000"/>
            <rFont val="Arial"/>
            <family val="2"/>
          </rPr>
          <t xml:space="preserve">
but not cashed hence cancelled in 31/03/18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H15" authorId="0" shapeId="0" xr:uid="{00000000-0006-0000-0500-000004000000}">
      <text>
        <r>
          <rPr>
            <b/>
            <sz val="9"/>
            <color rgb="FF000000"/>
            <rFont val="Arial"/>
            <family val="2"/>
          </rPr>
          <t>Originally accounted for as £40 not as issued £41</t>
        </r>
        <r>
          <rPr>
            <b/>
            <sz val="9"/>
            <color rgb="FF000000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<sst xmlns="http://schemas.openxmlformats.org/spreadsheetml/2006/main" count="534" uniqueCount="246">
  <si>
    <t>TWYWELL PARISH COUNCIL</t>
  </si>
  <si>
    <t>Year ending 31 March 2021</t>
  </si>
  <si>
    <t>Current Account</t>
  </si>
  <si>
    <t>Outgoings</t>
  </si>
  <si>
    <t>Income</t>
  </si>
  <si>
    <t>Date</t>
  </si>
  <si>
    <t>Payee</t>
  </si>
  <si>
    <t>Cheque No</t>
  </si>
  <si>
    <t>Amount</t>
  </si>
  <si>
    <t>Receipt</t>
  </si>
  <si>
    <t>Bank</t>
  </si>
  <si>
    <t>lottery</t>
  </si>
  <si>
    <t>Source</t>
  </si>
  <si>
    <t>Northants CALC subs</t>
  </si>
  <si>
    <t>x</t>
  </si>
  <si>
    <t>B/F From 2020/2021</t>
  </si>
  <si>
    <t>Wilco Tiles for woodwell notice board</t>
  </si>
  <si>
    <t>Card DB</t>
  </si>
  <si>
    <t>Allot Hodgson</t>
  </si>
  <si>
    <t>Cordee Ltd Blue Book</t>
  </si>
  <si>
    <t>Card TG</t>
  </si>
  <si>
    <t>Allot Ballantyne</t>
  </si>
  <si>
    <t>Guilders past chair momento</t>
  </si>
  <si>
    <t>Precept Ist installment</t>
  </si>
  <si>
    <t>Suregreen Ltd Sleepers for Lottery</t>
  </si>
  <si>
    <t>BT/Card DB</t>
  </si>
  <si>
    <t>Allot Sawford</t>
  </si>
  <si>
    <t>Cordee Ltd postage</t>
  </si>
  <si>
    <t>Allot Flanagan</t>
  </si>
  <si>
    <t>MK Containers Lottery</t>
  </si>
  <si>
    <t>Allot Totten</t>
  </si>
  <si>
    <t>Zurich Insurance</t>
  </si>
  <si>
    <t>Allot pay in 100030</t>
  </si>
  <si>
    <t>Wickes Post crete for lower green dog bin move</t>
  </si>
  <si>
    <t>Defib A Yates</t>
  </si>
  <si>
    <t>Thrapston Farmers shop paint for sleepers</t>
  </si>
  <si>
    <t>Zeta Lighting – lighting report</t>
  </si>
  <si>
    <t>Generator BOH-9000W-e</t>
  </si>
  <si>
    <t>Gr8 Garden New Compact Foldable 6ft HeavyTable x6</t>
  </si>
  <si>
    <t>Expenditure This Year</t>
  </si>
  <si>
    <t>2020-07-23 CosmoGrill Barbecue 6+1 Pro Gas Grill BBQ (Black)  Bbq</t>
  </si>
  <si>
    <t>Income this year</t>
  </si>
  <si>
    <t>Thrapston Farm n Garden Storage boxes</t>
  </si>
  <si>
    <t>NCALC Training 8 July</t>
  </si>
  <si>
    <t>Village Halls Fund Accounts</t>
  </si>
  <si>
    <t>Accountant J Essam 53015</t>
  </si>
  <si>
    <t>Business Reserve Account</t>
  </si>
  <si>
    <t>Eon 01/04/20-30/06/20</t>
  </si>
  <si>
    <t>Card</t>
  </si>
  <si>
    <t>Brought Forward</t>
  </si>
  <si>
    <t>BED electrical</t>
  </si>
  <si>
    <t>Website development</t>
  </si>
  <si>
    <t>Dividend</t>
  </si>
  <si>
    <t>Toolstation</t>
  </si>
  <si>
    <t>Interest</t>
  </si>
  <si>
    <t>TFH Gazebos</t>
  </si>
  <si>
    <t>Bank Transfer</t>
  </si>
  <si>
    <t>Balance Business Reserve Acc.</t>
  </si>
  <si>
    <t>Accountant</t>
  </si>
  <si>
    <t>Brought forward</t>
  </si>
  <si>
    <t xml:space="preserve"> </t>
  </si>
  <si>
    <t>Balance  Rate Tracker Account</t>
  </si>
  <si>
    <t>CCLA Investments</t>
  </si>
  <si>
    <t>30th June 2017</t>
  </si>
  <si>
    <t>Expenditure to date</t>
  </si>
  <si>
    <t>INFO ONLY For 20/21</t>
  </si>
  <si>
    <t>Pay in 100030</t>
  </si>
  <si>
    <t>cash</t>
  </si>
  <si>
    <t>yates</t>
  </si>
  <si>
    <t>oakley</t>
  </si>
  <si>
    <t>cheque</t>
  </si>
  <si>
    <t>grey</t>
  </si>
  <si>
    <t>Bray</t>
  </si>
  <si>
    <t>Folkes</t>
  </si>
  <si>
    <t>Mayes</t>
  </si>
  <si>
    <t>Chell</t>
  </si>
  <si>
    <t>Ansell</t>
  </si>
  <si>
    <t>Allotment Account</t>
  </si>
  <si>
    <t>Expenditure</t>
  </si>
  <si>
    <t>Allotment Balance B/F</t>
  </si>
  <si>
    <t>23rd Oct 2013</t>
  </si>
  <si>
    <t>Tata - Allotment Rent</t>
  </si>
  <si>
    <t>Allotment Rents</t>
  </si>
  <si>
    <t>3rd March 2014</t>
  </si>
  <si>
    <t>Allotment Rent</t>
  </si>
  <si>
    <t>16th September 2014</t>
  </si>
  <si>
    <t>26th March 2015</t>
  </si>
  <si>
    <t>17th June 2015</t>
  </si>
  <si>
    <t>Thomas &amp; Briggs</t>
  </si>
  <si>
    <t>3rd September 2015</t>
  </si>
  <si>
    <t>P Warren</t>
  </si>
  <si>
    <t>15th April 2015</t>
  </si>
  <si>
    <t>5th October 2015</t>
  </si>
  <si>
    <t>28th April 2015</t>
  </si>
  <si>
    <t>19th May 2016</t>
  </si>
  <si>
    <t>8th March 2017</t>
  </si>
  <si>
    <t>28th April 2017</t>
  </si>
  <si>
    <t>S Flanagan Lock Keys for allotment</t>
  </si>
  <si>
    <t>5th May 2017</t>
  </si>
  <si>
    <t>Allotment rent 2 DCs</t>
  </si>
  <si>
    <t>Adrian Eyles JCB hire</t>
  </si>
  <si>
    <t>Allotment rent DC</t>
  </si>
  <si>
    <t>Allotment rent 100028</t>
  </si>
  <si>
    <t>Allotment rent R H transfer</t>
  </si>
  <si>
    <t>5th May 2020</t>
  </si>
  <si>
    <t>Allotment Rent Direct Transfers</t>
  </si>
  <si>
    <t>Allot Rent pay in 100030</t>
  </si>
  <si>
    <t>Total</t>
  </si>
  <si>
    <t>Income total</t>
  </si>
  <si>
    <t>Balance of Account</t>
  </si>
  <si>
    <t>Budget Proposal 2020/2021</t>
  </si>
  <si>
    <t>Balance Sheet 2018/2019</t>
  </si>
  <si>
    <t>Cost Centres - Expenditure</t>
  </si>
  <si>
    <t>Cost Centres - Income</t>
  </si>
  <si>
    <t>2018/2019</t>
  </si>
  <si>
    <t>2019/2020</t>
  </si>
  <si>
    <t>2020/2021</t>
  </si>
  <si>
    <t>Audit Plan</t>
  </si>
  <si>
    <t>Actual</t>
  </si>
  <si>
    <t>Predicted</t>
  </si>
  <si>
    <t>£</t>
  </si>
  <si>
    <t>Personnel</t>
  </si>
  <si>
    <t>Clerk's Salary</t>
  </si>
  <si>
    <t>Staff Costs</t>
  </si>
  <si>
    <t>Clerks salary</t>
  </si>
  <si>
    <t>HM Revenue</t>
  </si>
  <si>
    <t>Other Costs</t>
  </si>
  <si>
    <t>Aministration</t>
  </si>
  <si>
    <t>Administration</t>
  </si>
  <si>
    <t>Precepts</t>
  </si>
  <si>
    <t>Clerks Admin Expenses</t>
  </si>
  <si>
    <t>Insurance</t>
  </si>
  <si>
    <t>Transparency Fund Grant</t>
  </si>
  <si>
    <t>Inland Revenue</t>
  </si>
  <si>
    <t>Room Hire</t>
  </si>
  <si>
    <t>Repayments</t>
  </si>
  <si>
    <t>B/F</t>
  </si>
  <si>
    <t>Audit</t>
  </si>
  <si>
    <t>VAT Re-imbursement</t>
  </si>
  <si>
    <t>Total Receipts</t>
  </si>
  <si>
    <t>Alloment Rent</t>
  </si>
  <si>
    <t>ENC Refund</t>
  </si>
  <si>
    <t>Precept</t>
  </si>
  <si>
    <t>Allotment Maint.</t>
  </si>
  <si>
    <t>NCALC subscription</t>
  </si>
  <si>
    <t>NCALC subscriptions</t>
  </si>
  <si>
    <t>Web hosting</t>
  </si>
  <si>
    <t>Web Hosting</t>
  </si>
  <si>
    <t>Data protection officer role</t>
  </si>
  <si>
    <t>Training</t>
  </si>
  <si>
    <t>Accountants</t>
  </si>
  <si>
    <t>Lighting</t>
  </si>
  <si>
    <t>Allotments</t>
  </si>
  <si>
    <t>Lighting Maint.</t>
  </si>
  <si>
    <t>Receipts</t>
  </si>
  <si>
    <t>Tata Allotment rent</t>
  </si>
  <si>
    <t>Allotment Rents Collected</t>
  </si>
  <si>
    <t>Election Expenses</t>
  </si>
  <si>
    <t>Check</t>
  </si>
  <si>
    <t>Costs</t>
  </si>
  <si>
    <t>Allotment Costs</t>
  </si>
  <si>
    <t>Fees and Licences</t>
  </si>
  <si>
    <t>C/F</t>
  </si>
  <si>
    <t>EON Electricity</t>
  </si>
  <si>
    <t>NALC Subs.</t>
  </si>
  <si>
    <t>EON Charges</t>
  </si>
  <si>
    <t>Community Activities</t>
  </si>
  <si>
    <t>Dog Bins</t>
  </si>
  <si>
    <t>Room hire</t>
  </si>
  <si>
    <t>Donations</t>
  </si>
  <si>
    <t>Sundries</t>
  </si>
  <si>
    <t>Capital Expenditure</t>
  </si>
  <si>
    <t>Misc. Expenses</t>
  </si>
  <si>
    <t>Elections May 2020 £1/elector</t>
  </si>
  <si>
    <t>Elections</t>
  </si>
  <si>
    <t>Balance</t>
  </si>
  <si>
    <t>Defibrillator</t>
  </si>
  <si>
    <t>ENC Licences</t>
  </si>
  <si>
    <t>Capital expenditure</t>
  </si>
  <si>
    <t>Carry Foward 2010/2011</t>
  </si>
  <si>
    <t>Cash in Hand</t>
  </si>
  <si>
    <t>Predicted Income</t>
  </si>
  <si>
    <t>Predicted Expenditure</t>
  </si>
  <si>
    <t>Predicted C/F 2011/2012</t>
  </si>
  <si>
    <t>Transparency Code Account</t>
  </si>
  <si>
    <t>Transparency Code Grant</t>
  </si>
  <si>
    <t>Clerk - Freeola Domain Registration 1 year</t>
  </si>
  <si>
    <t>Clerk - Freeola InstantPro 3 April - 2 July 18</t>
  </si>
  <si>
    <t>Clerk - Freeola InstantPro 3 July 18 - 2 Oct 2018</t>
  </si>
  <si>
    <t>Clerk - Freeola InstantPro 2 Oct 2018 - Jan 2019</t>
  </si>
  <si>
    <t>100912 part</t>
  </si>
  <si>
    <t>Clerk-Freeola domain name renewal 2 yrs</t>
  </si>
  <si>
    <t>Clerk - Freeola InstantPro 2 Jan 2019 -30April 19</t>
  </si>
  <si>
    <t>Lenovo E580 Laptop</t>
  </si>
  <si>
    <t>Clerk - Freeola InstantPro 1 May - 31 July 19</t>
  </si>
  <si>
    <t>100936 Part</t>
  </si>
  <si>
    <t>Clerk - Freeola InstantPro 1 Aug - 31 Oct 19</t>
  </si>
  <si>
    <t>Website hosting 3years till 18-10-2020</t>
  </si>
  <si>
    <t>Lottery Grant Account</t>
  </si>
  <si>
    <t>Lottery Grant (Main Grant)</t>
  </si>
  <si>
    <t>MK Containers metal 2x4 side door green Lottery</t>
  </si>
  <si>
    <t xml:space="preserve">Card  </t>
  </si>
  <si>
    <t>Böhmer-AG AG-9000WE - 8500w 16hp Petrol Generator - Electric Key Start Portable Power</t>
  </si>
  <si>
    <t>PA system QTX QT15PA incl 1 year warranty</t>
  </si>
  <si>
    <t>Black Gas BBQ and grill</t>
  </si>
  <si>
    <t>Tables</t>
  </si>
  <si>
    <t>PA system</t>
  </si>
  <si>
    <t>Twywell Parish Council</t>
  </si>
  <si>
    <t>Budget Statement  2020-2021</t>
  </si>
  <si>
    <t>End of Year Expenditure</t>
  </si>
  <si>
    <t>Cost Centres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</si>
  <si>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</si>
  <si>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</si>
  <si>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</si>
  <si>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</si>
  <si>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</si>
  <si>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</si>
  <si>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</si>
  <si>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</si>
  <si>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</si>
  <si>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</si>
  <si>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</si>
  <si>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</si>
  <si>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Admin Expenses</t>
  </si>
  <si>
    <t>Tata Allotment</t>
  </si>
  <si>
    <t>Allotment Maintenance</t>
  </si>
  <si>
    <t>Fees &amp; Licenses</t>
  </si>
  <si>
    <t>Agreed amount</t>
  </si>
  <si>
    <t>NCALC subs</t>
  </si>
  <si>
    <t>Data Protection Officer</t>
  </si>
  <si>
    <t>Election costs</t>
  </si>
  <si>
    <t>Defibrillator consumables</t>
  </si>
  <si>
    <t>Verge &amp; Hedge cutting</t>
  </si>
  <si>
    <t>VAT</t>
  </si>
  <si>
    <t>Reimburse T Green- Email accounts</t>
  </si>
  <si>
    <t>BACS</t>
  </si>
  <si>
    <t>Zeta Lighting – new lights</t>
  </si>
  <si>
    <t>Chq 100973</t>
  </si>
  <si>
    <t>1st April 2020</t>
  </si>
  <si>
    <t xml:space="preserve">cash book balance </t>
  </si>
  <si>
    <t>Chq 100972</t>
  </si>
  <si>
    <t>Email addresses</t>
  </si>
  <si>
    <t>Ringfenced</t>
  </si>
  <si>
    <t>Transparency Code</t>
  </si>
  <si>
    <t>Lottery Grant</t>
  </si>
  <si>
    <t>Will be £526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</si>
</sst>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164" formatCode="[$-809]dd\-mmm\-yy"/>
    <numFmt numFmtId="165" formatCode="&quot;£&quot;#,##0.00"/>
    <numFmt numFmtId="166" formatCode="dd&quot; &quot;mmmm&quot; &quot;yyyy"/>
    <numFmt numFmtId="167" formatCode="dd/mm/yy"/>
    <numFmt numFmtId="168" formatCode="d\-mmm\-yy"/>
    <numFmt numFmtId="169" formatCode="#,##0.00&quot; &quot;;&quot;(&quot;#,##0.00&quot;)&quot;;&quot;-&quot;#&quot; &quot;;&quot; &quot;@&quot; &quot;"/>
  </numFmts>
  <fonts count="30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2"/>
      <color theme="1"/>
      <name val="Arial1"/>
    </font>
    <font>
      <b/>
      <sz val="8"/>
      <color theme="1"/>
      <name val="Arial1"/>
    </font>
    <font>
      <b/>
      <sz val="10"/>
      <color theme="1"/>
      <name val="Arial1"/>
    </font>
    <font>
      <sz val="8"/>
      <color theme="1"/>
      <name val="Arial1"/>
    </font>
    <font>
      <b/>
      <sz val="24"/>
      <color theme="1"/>
      <name val="Arial1"/>
    </font>
    <font>
      <b/>
      <sz val="11"/>
      <color theme="1"/>
      <name val="Arial1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1"/>
    </font>
    <font>
      <sz val="15"/>
      <color theme="1"/>
      <name val="Arial"/>
      <family val="2"/>
    </font>
    <font>
      <b/>
      <sz val="18"/>
      <color theme="1"/>
      <name val="Arial1"/>
    </font>
    <font>
      <b/>
      <sz val="14"/>
      <color theme="1"/>
      <name val="Arial1"/>
    </font>
    <font>
      <sz val="14"/>
      <color theme="1"/>
      <name val="Arial1"/>
    </font>
    <font>
      <b/>
      <sz val="10"/>
      <color theme="1"/>
      <name val="Arial"/>
      <family val="2"/>
    </font>
    <font>
      <i/>
      <sz val="10"/>
      <color theme="1"/>
      <name val="Arial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00B050"/>
        <bgColor indexed="64"/>
      </patternFill>
    </fill>
    <fill>
      <patternFill patternType="solid">
        <fgColor rgb="FFF46A4E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242">
    <xf numFmtId="0" fontId="0" fillId="0" borderId="0" xfId="0"/>
    <xf numFmtId="0" fontId="14" fillId="9" borderId="2" xfId="0" applyFont="1" applyFill="1" applyBorder="1"/>
    <xf numFmtId="0" fontId="14" fillId="9" borderId="3" xfId="0" applyFont="1" applyFill="1" applyBorder="1"/>
    <xf numFmtId="0" fontId="15" fillId="10" borderId="2" xfId="0" applyFont="1" applyFill="1" applyBorder="1"/>
    <xf numFmtId="0" fontId="15" fillId="10" borderId="4" xfId="0" applyFont="1" applyFill="1" applyBorder="1"/>
    <xf numFmtId="0" fontId="14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7" fillId="9" borderId="0" xfId="0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5" fillId="9" borderId="6" xfId="0" applyFont="1" applyFill="1" applyBorder="1"/>
    <xf numFmtId="0" fontId="17" fillId="9" borderId="0" xfId="0" applyFont="1" applyFill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164" fontId="17" fillId="0" borderId="7" xfId="0" applyNumberFormat="1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/>
    <xf numFmtId="0" fontId="17" fillId="0" borderId="2" xfId="0" applyFont="1" applyFill="1" applyBorder="1" applyAlignment="1">
      <alignment horizontal="right"/>
    </xf>
    <xf numFmtId="14" fontId="17" fillId="0" borderId="2" xfId="0" applyNumberFormat="1" applyFont="1" applyFill="1" applyBorder="1" applyAlignment="1">
      <alignment horizontal="right"/>
    </xf>
    <xf numFmtId="0" fontId="17" fillId="0" borderId="5" xfId="0" applyFont="1" applyFill="1" applyBorder="1"/>
    <xf numFmtId="1" fontId="17" fillId="0" borderId="4" xfId="0" applyNumberFormat="1" applyFont="1" applyFill="1" applyBorder="1"/>
    <xf numFmtId="165" fontId="17" fillId="0" borderId="5" xfId="0" applyNumberFormat="1" applyFont="1" applyFill="1" applyBorder="1" applyAlignment="1">
      <alignment horizontal="right"/>
    </xf>
    <xf numFmtId="0" fontId="17" fillId="0" borderId="9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66" fontId="17" fillId="0" borderId="5" xfId="0" applyNumberFormat="1" applyFont="1" applyFill="1" applyBorder="1" applyAlignment="1">
      <alignment horizontal="right"/>
    </xf>
    <xf numFmtId="0" fontId="17" fillId="0" borderId="4" xfId="0" applyFont="1" applyFill="1" applyBorder="1"/>
    <xf numFmtId="165" fontId="15" fillId="0" borderId="5" xfId="0" applyNumberFormat="1" applyFont="1" applyFill="1" applyBorder="1"/>
    <xf numFmtId="165" fontId="17" fillId="0" borderId="0" xfId="0" applyNumberFormat="1" applyFont="1"/>
    <xf numFmtId="0" fontId="17" fillId="0" borderId="6" xfId="0" applyFont="1" applyFill="1" applyBorder="1"/>
    <xf numFmtId="0" fontId="17" fillId="0" borderId="4" xfId="0" applyFont="1" applyFill="1" applyBorder="1" applyAlignment="1">
      <alignment horizontal="center"/>
    </xf>
    <xf numFmtId="166" fontId="17" fillId="0" borderId="7" xfId="0" applyNumberFormat="1" applyFont="1" applyFill="1" applyBorder="1" applyAlignment="1">
      <alignment horizontal="right"/>
    </xf>
    <xf numFmtId="165" fontId="17" fillId="0" borderId="5" xfId="0" applyNumberFormat="1" applyFont="1" applyFill="1" applyBorder="1" applyAlignment="1"/>
    <xf numFmtId="0" fontId="17" fillId="0" borderId="0" xfId="0" applyFont="1" applyFill="1"/>
    <xf numFmtId="165" fontId="17" fillId="0" borderId="5" xfId="0" applyNumberFormat="1" applyFont="1" applyFill="1" applyBorder="1"/>
    <xf numFmtId="165" fontId="17" fillId="0" borderId="0" xfId="0" applyNumberFormat="1" applyFont="1" applyFill="1"/>
    <xf numFmtId="165" fontId="17" fillId="0" borderId="6" xfId="0" applyNumberFormat="1" applyFont="1" applyFill="1" applyBorder="1"/>
    <xf numFmtId="165" fontId="17" fillId="0" borderId="0" xfId="0" applyNumberFormat="1" applyFont="1" applyBorder="1"/>
    <xf numFmtId="168" fontId="17" fillId="0" borderId="5" xfId="0" applyNumberFormat="1" applyFont="1" applyFill="1" applyBorder="1"/>
    <xf numFmtId="167" fontId="17" fillId="0" borderId="0" xfId="0" applyNumberFormat="1" applyFont="1"/>
    <xf numFmtId="0" fontId="17" fillId="0" borderId="5" xfId="0" applyFont="1" applyFill="1" applyBorder="1" applyAlignment="1">
      <alignment horizontal="right"/>
    </xf>
    <xf numFmtId="165" fontId="15" fillId="0" borderId="10" xfId="0" applyNumberFormat="1" applyFont="1" applyFill="1" applyBorder="1"/>
    <xf numFmtId="0" fontId="15" fillId="0" borderId="2" xfId="0" applyFont="1" applyFill="1" applyBorder="1"/>
    <xf numFmtId="165" fontId="17" fillId="0" borderId="3" xfId="0" applyNumberFormat="1" applyFont="1" applyFill="1" applyBorder="1"/>
    <xf numFmtId="0" fontId="17" fillId="0" borderId="12" xfId="0" applyFont="1" applyFill="1" applyBorder="1"/>
    <xf numFmtId="0" fontId="17" fillId="0" borderId="9" xfId="0" applyFont="1" applyFill="1" applyBorder="1"/>
    <xf numFmtId="165" fontId="17" fillId="0" borderId="8" xfId="0" applyNumberFormat="1" applyFont="1" applyFill="1" applyBorder="1"/>
    <xf numFmtId="14" fontId="17" fillId="0" borderId="5" xfId="0" applyNumberFormat="1" applyFont="1" applyFill="1" applyBorder="1"/>
    <xf numFmtId="164" fontId="17" fillId="0" borderId="5" xfId="0" applyNumberFormat="1" applyFont="1" applyFill="1" applyBorder="1"/>
    <xf numFmtId="166" fontId="17" fillId="0" borderId="2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164" fontId="15" fillId="0" borderId="12" xfId="0" applyNumberFormat="1" applyFont="1" applyFill="1" applyBorder="1"/>
    <xf numFmtId="0" fontId="17" fillId="0" borderId="2" xfId="0" applyFont="1" applyFill="1" applyBorder="1"/>
    <xf numFmtId="1" fontId="17" fillId="0" borderId="7" xfId="0" applyNumberFormat="1" applyFont="1" applyFill="1" applyBorder="1" applyAlignment="1">
      <alignment horizontal="right"/>
    </xf>
    <xf numFmtId="168" fontId="17" fillId="0" borderId="2" xfId="0" applyNumberFormat="1" applyFont="1" applyFill="1" applyBorder="1"/>
    <xf numFmtId="165" fontId="17" fillId="0" borderId="3" xfId="0" applyNumberFormat="1" applyFont="1" applyFill="1" applyBorder="1" applyAlignment="1">
      <alignment horizontal="right"/>
    </xf>
    <xf numFmtId="164" fontId="17" fillId="0" borderId="13" xfId="0" applyNumberFormat="1" applyFont="1" applyFill="1" applyBorder="1"/>
    <xf numFmtId="0" fontId="15" fillId="0" borderId="5" xfId="0" applyFont="1" applyFill="1" applyBorder="1"/>
    <xf numFmtId="165" fontId="15" fillId="0" borderId="11" xfId="0" applyNumberFormat="1" applyFont="1" applyFill="1" applyBorder="1"/>
    <xf numFmtId="0" fontId="17" fillId="0" borderId="2" xfId="0" applyFont="1" applyBorder="1"/>
    <xf numFmtId="165" fontId="15" fillId="0" borderId="5" xfId="0" applyNumberFormat="1" applyFont="1" applyBorder="1"/>
    <xf numFmtId="0" fontId="15" fillId="0" borderId="4" xfId="0" applyFont="1" applyFill="1" applyBorder="1" applyAlignment="1">
      <alignment horizontal="center"/>
    </xf>
    <xf numFmtId="165" fontId="15" fillId="0" borderId="4" xfId="0" applyNumberFormat="1" applyFont="1" applyFill="1" applyBorder="1"/>
    <xf numFmtId="0" fontId="15" fillId="0" borderId="3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11" borderId="2" xfId="0" applyFont="1" applyFill="1" applyBorder="1"/>
    <xf numFmtId="169" fontId="18" fillId="11" borderId="3" xfId="0" applyNumberFormat="1" applyFont="1" applyFill="1" applyBorder="1"/>
    <xf numFmtId="0" fontId="16" fillId="11" borderId="3" xfId="0" applyFont="1" applyFill="1" applyBorder="1"/>
    <xf numFmtId="169" fontId="0" fillId="0" borderId="0" xfId="0" applyNumberFormat="1"/>
    <xf numFmtId="0" fontId="14" fillId="0" borderId="2" xfId="0" applyFont="1" applyFill="1" applyBorder="1"/>
    <xf numFmtId="0" fontId="14" fillId="0" borderId="3" xfId="0" applyFont="1" applyFill="1" applyBorder="1"/>
    <xf numFmtId="0" fontId="19" fillId="0" borderId="2" xfId="0" applyFont="1" applyFill="1" applyBorder="1"/>
    <xf numFmtId="0" fontId="19" fillId="0" borderId="4" xfId="0" applyFont="1" applyFill="1" applyBorder="1"/>
    <xf numFmtId="164" fontId="19" fillId="0" borderId="3" xfId="0" applyNumberFormat="1" applyFont="1" applyFill="1" applyBorder="1"/>
    <xf numFmtId="0" fontId="14" fillId="0" borderId="5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164" fontId="17" fillId="0" borderId="7" xfId="0" applyNumberFormat="1" applyFont="1" applyFill="1" applyBorder="1"/>
    <xf numFmtId="0" fontId="17" fillId="0" borderId="7" xfId="0" applyFont="1" applyFill="1" applyBorder="1"/>
    <xf numFmtId="0" fontId="17" fillId="0" borderId="7" xfId="0" applyFont="1" applyFill="1" applyBorder="1" applyAlignment="1">
      <alignment horizontal="center"/>
    </xf>
    <xf numFmtId="169" fontId="17" fillId="0" borderId="5" xfId="0" applyNumberFormat="1" applyFont="1" applyFill="1" applyBorder="1" applyAlignment="1"/>
    <xf numFmtId="1" fontId="17" fillId="0" borderId="5" xfId="0" applyNumberFormat="1" applyFont="1" applyFill="1" applyBorder="1"/>
    <xf numFmtId="165" fontId="17" fillId="0" borderId="4" xfId="0" applyNumberFormat="1" applyFont="1" applyFill="1" applyBorder="1"/>
    <xf numFmtId="0" fontId="17" fillId="0" borderId="5" xfId="0" applyFont="1" applyFill="1" applyBorder="1" applyAlignment="1">
      <alignment horizontal="left"/>
    </xf>
    <xf numFmtId="166" fontId="17" fillId="0" borderId="5" xfId="0" applyNumberFormat="1" applyFont="1" applyFill="1" applyBorder="1" applyAlignment="1">
      <alignment horizontal="center"/>
    </xf>
    <xf numFmtId="0" fontId="23" fillId="0" borderId="0" xfId="0" applyFont="1"/>
    <xf numFmtId="165" fontId="17" fillId="0" borderId="0" xfId="0" applyNumberFormat="1" applyFont="1" applyFill="1" applyBorder="1"/>
    <xf numFmtId="14" fontId="17" fillId="0" borderId="5" xfId="0" applyNumberFormat="1" applyFont="1" applyFill="1" applyBorder="1" applyAlignment="1">
      <alignment horizontal="right"/>
    </xf>
    <xf numFmtId="164" fontId="17" fillId="0" borderId="2" xfId="0" applyNumberFormat="1" applyFont="1" applyFill="1" applyBorder="1"/>
    <xf numFmtId="166" fontId="17" fillId="0" borderId="12" xfId="0" applyNumberFormat="1" applyFont="1" applyFill="1" applyBorder="1" applyAlignment="1">
      <alignment horizontal="right"/>
    </xf>
    <xf numFmtId="1" fontId="17" fillId="0" borderId="9" xfId="0" applyNumberFormat="1" applyFont="1" applyFill="1" applyBorder="1"/>
    <xf numFmtId="165" fontId="17" fillId="0" borderId="7" xfId="0" applyNumberFormat="1" applyFont="1" applyFill="1" applyBorder="1"/>
    <xf numFmtId="165" fontId="0" fillId="0" borderId="0" xfId="0" applyNumberFormat="1"/>
    <xf numFmtId="164" fontId="17" fillId="0" borderId="2" xfId="0" applyNumberFormat="1" applyFont="1" applyFill="1" applyBorder="1" applyAlignment="1">
      <alignment horizontal="right"/>
    </xf>
    <xf numFmtId="0" fontId="16" fillId="0" borderId="0" xfId="0" applyFont="1" applyFill="1" applyBorder="1"/>
    <xf numFmtId="165" fontId="0" fillId="0" borderId="0" xfId="0" applyNumberFormat="1" applyFill="1" applyBorder="1"/>
    <xf numFmtId="0" fontId="15" fillId="0" borderId="10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165" fontId="15" fillId="0" borderId="5" xfId="0" applyNumberFormat="1" applyFont="1" applyFill="1" applyBorder="1" applyAlignment="1">
      <alignment horizontal="right"/>
    </xf>
    <xf numFmtId="0" fontId="14" fillId="11" borderId="2" xfId="0" applyFont="1" applyFill="1" applyBorder="1"/>
    <xf numFmtId="0" fontId="14" fillId="11" borderId="4" xfId="0" applyFont="1" applyFill="1" applyBorder="1"/>
    <xf numFmtId="0" fontId="0" fillId="11" borderId="3" xfId="0" applyFill="1" applyBorder="1"/>
    <xf numFmtId="0" fontId="16" fillId="11" borderId="5" xfId="0" applyFont="1" applyFill="1" applyBorder="1"/>
    <xf numFmtId="0" fontId="16" fillId="12" borderId="7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11" borderId="7" xfId="0" applyFont="1" applyFill="1" applyBorder="1"/>
    <xf numFmtId="165" fontId="0" fillId="0" borderId="14" xfId="0" applyNumberFormat="1" applyBorder="1"/>
    <xf numFmtId="165" fontId="0" fillId="0" borderId="6" xfId="0" applyNumberFormat="1" applyBorder="1"/>
    <xf numFmtId="0" fontId="0" fillId="11" borderId="0" xfId="0" applyFill="1"/>
    <xf numFmtId="0" fontId="20" fillId="0" borderId="2" xfId="0" applyFont="1" applyBorder="1"/>
    <xf numFmtId="165" fontId="0" fillId="0" borderId="5" xfId="0" applyNumberFormat="1" applyBorder="1"/>
    <xf numFmtId="165" fontId="0" fillId="0" borderId="3" xfId="0" applyNumberFormat="1" applyBorder="1"/>
    <xf numFmtId="165" fontId="0" fillId="0" borderId="8" xfId="0" applyNumberFormat="1" applyBorder="1"/>
    <xf numFmtId="165" fontId="0" fillId="0" borderId="7" xfId="0" applyNumberFormat="1" applyBorder="1"/>
    <xf numFmtId="0" fontId="20" fillId="0" borderId="12" xfId="0" applyFont="1" applyBorder="1"/>
    <xf numFmtId="0" fontId="23" fillId="0" borderId="12" xfId="0" applyFont="1" applyBorder="1"/>
    <xf numFmtId="0" fontId="23" fillId="0" borderId="2" xfId="0" applyFont="1" applyBorder="1"/>
    <xf numFmtId="0" fontId="23" fillId="0" borderId="5" xfId="0" applyFont="1" applyBorder="1"/>
    <xf numFmtId="0" fontId="23" fillId="0" borderId="6" xfId="0" applyFont="1" applyBorder="1"/>
    <xf numFmtId="0" fontId="16" fillId="11" borderId="10" xfId="0" applyFont="1" applyFill="1" applyBorder="1"/>
    <xf numFmtId="165" fontId="0" fillId="0" borderId="10" xfId="0" applyNumberFormat="1" applyBorder="1"/>
    <xf numFmtId="0" fontId="16" fillId="12" borderId="5" xfId="0" applyFont="1" applyFill="1" applyBorder="1"/>
    <xf numFmtId="165" fontId="16" fillId="0" borderId="3" xfId="0" applyNumberFormat="1" applyFont="1" applyBorder="1"/>
    <xf numFmtId="165" fontId="16" fillId="0" borderId="0" xfId="0" applyNumberFormat="1" applyFont="1" applyBorder="1"/>
    <xf numFmtId="0" fontId="16" fillId="12" borderId="10" xfId="0" applyFont="1" applyFill="1" applyBorder="1"/>
    <xf numFmtId="165" fontId="16" fillId="0" borderId="11" xfId="0" applyNumberFormat="1" applyFont="1" applyBorder="1"/>
    <xf numFmtId="0" fontId="16" fillId="12" borderId="7" xfId="0" applyFont="1" applyFill="1" applyBorder="1"/>
    <xf numFmtId="165" fontId="16" fillId="0" borderId="8" xfId="0" applyNumberFormat="1" applyFont="1" applyBorder="1"/>
    <xf numFmtId="165" fontId="16" fillId="12" borderId="3" xfId="0" applyNumberFormat="1" applyFont="1" applyFill="1" applyBorder="1"/>
    <xf numFmtId="165" fontId="16" fillId="12" borderId="0" xfId="0" applyNumberFormat="1" applyFont="1" applyFill="1" applyBorder="1"/>
    <xf numFmtId="165" fontId="16" fillId="0" borderId="5" xfId="0" applyNumberFormat="1" applyFont="1" applyBorder="1"/>
    <xf numFmtId="165" fontId="16" fillId="13" borderId="5" xfId="0" applyNumberFormat="1" applyFont="1" applyFill="1" applyBorder="1"/>
    <xf numFmtId="165" fontId="17" fillId="0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165" fontId="17" fillId="0" borderId="6" xfId="0" applyNumberFormat="1" applyFont="1" applyFill="1" applyBorder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165" fontId="15" fillId="0" borderId="11" xfId="0" applyNumberFormat="1" applyFont="1" applyFill="1" applyBorder="1" applyAlignment="1">
      <alignment horizontal="center"/>
    </xf>
    <xf numFmtId="0" fontId="24" fillId="11" borderId="0" xfId="0" applyFont="1" applyFill="1"/>
    <xf numFmtId="165" fontId="17" fillId="0" borderId="4" xfId="0" applyNumberFormat="1" applyFont="1" applyFill="1" applyBorder="1" applyAlignment="1">
      <alignment horizontal="right"/>
    </xf>
    <xf numFmtId="14" fontId="17" fillId="0" borderId="10" xfId="0" applyNumberFormat="1" applyFont="1" applyFill="1" applyBorder="1"/>
    <xf numFmtId="0" fontId="17" fillId="0" borderId="10" xfId="0" applyFont="1" applyFill="1" applyBorder="1"/>
    <xf numFmtId="165" fontId="17" fillId="0" borderId="10" xfId="0" applyNumberFormat="1" applyFont="1" applyFill="1" applyBorder="1"/>
    <xf numFmtId="0" fontId="15" fillId="0" borderId="15" xfId="0" applyFont="1" applyFill="1" applyBorder="1"/>
    <xf numFmtId="0" fontId="17" fillId="0" borderId="15" xfId="0" applyFont="1" applyFill="1" applyBorder="1"/>
    <xf numFmtId="165" fontId="17" fillId="0" borderId="15" xfId="0" applyNumberFormat="1" applyFont="1" applyFill="1" applyBorder="1"/>
    <xf numFmtId="14" fontId="17" fillId="0" borderId="15" xfId="0" applyNumberFormat="1" applyFont="1" applyFill="1" applyBorder="1"/>
    <xf numFmtId="165" fontId="15" fillId="0" borderId="15" xfId="0" applyNumberFormat="1" applyFont="1" applyFill="1" applyBorder="1"/>
    <xf numFmtId="164" fontId="17" fillId="0" borderId="15" xfId="0" applyNumberFormat="1" applyFont="1" applyFill="1" applyBorder="1"/>
    <xf numFmtId="164" fontId="15" fillId="0" borderId="15" xfId="0" applyNumberFormat="1" applyFont="1" applyFill="1" applyBorder="1"/>
    <xf numFmtId="0" fontId="16" fillId="14" borderId="7" xfId="0" applyFont="1" applyFill="1" applyBorder="1"/>
    <xf numFmtId="0" fontId="16" fillId="14" borderId="10" xfId="0" applyFont="1" applyFill="1" applyBorder="1"/>
    <xf numFmtId="0" fontId="25" fillId="14" borderId="2" xfId="0" applyFont="1" applyFill="1" applyBorder="1"/>
    <xf numFmtId="0" fontId="25" fillId="14" borderId="4" xfId="0" applyFont="1" applyFill="1" applyBorder="1"/>
    <xf numFmtId="0" fontId="0" fillId="14" borderId="4" xfId="0" applyFill="1" applyBorder="1"/>
    <xf numFmtId="0" fontId="0" fillId="14" borderId="3" xfId="0" applyFill="1" applyBorder="1"/>
    <xf numFmtId="0" fontId="26" fillId="14" borderId="2" xfId="0" applyFont="1" applyFill="1" applyBorder="1"/>
    <xf numFmtId="0" fontId="16" fillId="14" borderId="4" xfId="0" applyFont="1" applyFill="1" applyBorder="1"/>
    <xf numFmtId="0" fontId="16" fillId="14" borderId="3" xfId="0" applyFont="1" applyFill="1" applyBorder="1"/>
    <xf numFmtId="0" fontId="27" fillId="0" borderId="0" xfId="0" applyFont="1"/>
    <xf numFmtId="0" fontId="26" fillId="0" borderId="0" xfId="0" applyFont="1"/>
    <xf numFmtId="0" fontId="16" fillId="0" borderId="5" xfId="0" applyFont="1" applyBorder="1"/>
    <xf numFmtId="0" fontId="23" fillId="15" borderId="5" xfId="0" applyFont="1" applyFill="1" applyBorder="1" applyAlignment="1">
      <alignment horizontal="center"/>
    </xf>
    <xf numFmtId="0" fontId="23" fillId="15" borderId="2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165" fontId="23" fillId="0" borderId="5" xfId="0" applyNumberFormat="1" applyFont="1" applyBorder="1"/>
    <xf numFmtId="0" fontId="0" fillId="0" borderId="5" xfId="0" applyBorder="1"/>
    <xf numFmtId="165" fontId="23" fillId="0" borderId="3" xfId="0" applyNumberFormat="1" applyFont="1" applyBorder="1"/>
    <xf numFmtId="165" fontId="23" fillId="0" borderId="0" xfId="0" applyNumberFormat="1" applyFont="1"/>
    <xf numFmtId="165" fontId="23" fillId="0" borderId="7" xfId="0" applyNumberFormat="1" applyFont="1" applyBorder="1"/>
    <xf numFmtId="0" fontId="16" fillId="0" borderId="5" xfId="0" applyFont="1" applyBorder="1" applyAlignment="1">
      <alignment horizontal="left"/>
    </xf>
    <xf numFmtId="0" fontId="28" fillId="0" borderId="5" xfId="0" applyFont="1" applyBorder="1"/>
    <xf numFmtId="0" fontId="20" fillId="0" borderId="5" xfId="0" applyFont="1" applyBorder="1"/>
    <xf numFmtId="0" fontId="20" fillId="0" borderId="7" xfId="0" applyFont="1" applyBorder="1"/>
    <xf numFmtId="0" fontId="26" fillId="14" borderId="4" xfId="0" applyFont="1" applyFill="1" applyBorder="1"/>
    <xf numFmtId="0" fontId="16" fillId="0" borderId="0" xfId="0" applyFont="1" applyBorder="1"/>
    <xf numFmtId="0" fontId="23" fillId="15" borderId="3" xfId="0" applyFont="1" applyFill="1" applyBorder="1" applyAlignment="1">
      <alignment horizontal="center"/>
    </xf>
    <xf numFmtId="0" fontId="16" fillId="0" borderId="10" xfId="0" applyFont="1" applyBorder="1"/>
    <xf numFmtId="0" fontId="20" fillId="0" borderId="15" xfId="0" applyFont="1" applyBorder="1"/>
    <xf numFmtId="0" fontId="28" fillId="0" borderId="7" xfId="0" applyFont="1" applyBorder="1"/>
    <xf numFmtId="166" fontId="23" fillId="0" borderId="5" xfId="0" applyNumberFormat="1" applyFont="1" applyFill="1" applyBorder="1" applyAlignment="1">
      <alignment horizontal="right"/>
    </xf>
    <xf numFmtId="0" fontId="23" fillId="0" borderId="4" xfId="0" applyFont="1" applyFill="1" applyBorder="1"/>
    <xf numFmtId="165" fontId="16" fillId="0" borderId="5" xfId="0" applyNumberFormat="1" applyFont="1" applyFill="1" applyBorder="1"/>
    <xf numFmtId="14" fontId="23" fillId="0" borderId="2" xfId="0" applyNumberFormat="1" applyFont="1" applyFill="1" applyBorder="1" applyAlignment="1">
      <alignment horizontal="right"/>
    </xf>
    <xf numFmtId="0" fontId="23" fillId="0" borderId="6" xfId="0" applyFont="1" applyFill="1" applyBorder="1"/>
    <xf numFmtId="1" fontId="23" fillId="0" borderId="4" xfId="0" applyNumberFormat="1" applyFont="1" applyFill="1" applyBorder="1"/>
    <xf numFmtId="165" fontId="23" fillId="0" borderId="5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3" fillId="0" borderId="5" xfId="0" applyNumberFormat="1" applyFont="1" applyFill="1" applyBorder="1" applyAlignment="1"/>
    <xf numFmtId="0" fontId="23" fillId="0" borderId="0" xfId="0" applyFont="1" applyFill="1"/>
    <xf numFmtId="165" fontId="23" fillId="0" borderId="5" xfId="0" applyNumberFormat="1" applyFont="1" applyFill="1" applyBorder="1"/>
    <xf numFmtId="165" fontId="23" fillId="0" borderId="0" xfId="0" applyNumberFormat="1" applyFont="1" applyFill="1"/>
    <xf numFmtId="165" fontId="23" fillId="0" borderId="6" xfId="0" applyNumberFormat="1" applyFont="1" applyFill="1" applyBorder="1"/>
    <xf numFmtId="165" fontId="23" fillId="0" borderId="0" xfId="0" applyNumberFormat="1" applyFont="1" applyBorder="1"/>
    <xf numFmtId="168" fontId="23" fillId="0" borderId="5" xfId="0" applyNumberFormat="1" applyFont="1" applyFill="1" applyBorder="1"/>
    <xf numFmtId="0" fontId="23" fillId="0" borderId="5" xfId="0" applyFont="1" applyFill="1" applyBorder="1"/>
    <xf numFmtId="0" fontId="23" fillId="0" borderId="5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/>
    </xf>
    <xf numFmtId="0" fontId="16" fillId="0" borderId="11" xfId="0" applyFont="1" applyFill="1" applyBorder="1"/>
    <xf numFmtId="165" fontId="16" fillId="0" borderId="10" xfId="0" applyNumberFormat="1" applyFont="1" applyFill="1" applyBorder="1"/>
    <xf numFmtId="164" fontId="23" fillId="0" borderId="0" xfId="0" applyNumberFormat="1" applyFont="1" applyFill="1" applyBorder="1"/>
    <xf numFmtId="0" fontId="16" fillId="0" borderId="10" xfId="0" applyFont="1" applyFill="1" applyBorder="1" applyAlignment="1">
      <alignment horizontal="left"/>
    </xf>
    <xf numFmtId="165" fontId="16" fillId="0" borderId="6" xfId="0" applyNumberFormat="1" applyFont="1" applyFill="1" applyBorder="1" applyAlignment="1">
      <alignment horizontal="right"/>
    </xf>
    <xf numFmtId="0" fontId="16" fillId="0" borderId="12" xfId="0" applyFont="1" applyFill="1" applyBorder="1"/>
    <xf numFmtId="165" fontId="16" fillId="0" borderId="7" xfId="0" applyNumberFormat="1" applyFont="1" applyFill="1" applyBorder="1"/>
    <xf numFmtId="0" fontId="16" fillId="0" borderId="15" xfId="0" applyFont="1" applyFill="1" applyBorder="1"/>
    <xf numFmtId="0" fontId="23" fillId="0" borderId="15" xfId="0" applyFont="1" applyFill="1" applyBorder="1"/>
    <xf numFmtId="165" fontId="23" fillId="0" borderId="15" xfId="0" applyNumberFormat="1" applyFont="1" applyFill="1" applyBorder="1"/>
    <xf numFmtId="14" fontId="23" fillId="0" borderId="15" xfId="0" applyNumberFormat="1" applyFont="1" applyFill="1" applyBorder="1"/>
    <xf numFmtId="165" fontId="16" fillId="0" borderId="15" xfId="0" applyNumberFormat="1" applyFont="1" applyFill="1" applyBorder="1"/>
    <xf numFmtId="164" fontId="23" fillId="0" borderId="15" xfId="0" applyNumberFormat="1" applyFont="1" applyFill="1" applyBorder="1"/>
    <xf numFmtId="165" fontId="16" fillId="0" borderId="0" xfId="0" applyNumberFormat="1" applyFont="1" applyFill="1"/>
    <xf numFmtId="14" fontId="15" fillId="10" borderId="3" xfId="0" applyNumberFormat="1" applyFont="1" applyFill="1" applyBorder="1"/>
    <xf numFmtId="14" fontId="17" fillId="0" borderId="5" xfId="0" applyNumberFormat="1" applyFont="1" applyBorder="1"/>
    <xf numFmtId="14" fontId="23" fillId="0" borderId="7" xfId="0" applyNumberFormat="1" applyFont="1" applyFill="1" applyBorder="1" applyAlignment="1">
      <alignment horizontal="right"/>
    </xf>
    <xf numFmtId="14" fontId="15" fillId="0" borderId="5" xfId="0" applyNumberFormat="1" applyFont="1" applyFill="1" applyBorder="1"/>
    <xf numFmtId="14" fontId="17" fillId="0" borderId="0" xfId="0" applyNumberFormat="1" applyFont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2" fontId="17" fillId="0" borderId="0" xfId="0" applyNumberFormat="1" applyFont="1" applyBorder="1"/>
    <xf numFmtId="2" fontId="17" fillId="0" borderId="15" xfId="0" applyNumberFormat="1" applyFont="1" applyBorder="1"/>
    <xf numFmtId="2" fontId="23" fillId="0" borderId="15" xfId="0" applyNumberFormat="1" applyFont="1" applyBorder="1"/>
    <xf numFmtId="2" fontId="16" fillId="0" borderId="0" xfId="0" applyNumberFormat="1" applyFont="1"/>
    <xf numFmtId="2" fontId="23" fillId="0" borderId="0" xfId="0" applyNumberFormat="1" applyFont="1"/>
    <xf numFmtId="2" fontId="17" fillId="0" borderId="0" xfId="0" applyNumberFormat="1" applyFont="1"/>
    <xf numFmtId="168" fontId="29" fillId="0" borderId="5" xfId="0" applyNumberFormat="1" applyFont="1" applyFill="1" applyBorder="1"/>
    <xf numFmtId="165" fontId="29" fillId="0" borderId="5" xfId="0" applyNumberFormat="1" applyFont="1" applyFill="1" applyBorder="1"/>
    <xf numFmtId="165" fontId="0" fillId="16" borderId="5" xfId="0" applyNumberFormat="1" applyFill="1" applyBorder="1"/>
    <xf numFmtId="14" fontId="23" fillId="0" borderId="5" xfId="0" applyNumberFormat="1" applyFont="1" applyFill="1" applyBorder="1" applyAlignment="1">
      <alignment horizontal="right"/>
    </xf>
    <xf numFmtId="1" fontId="23" fillId="0" borderId="4" xfId="0" applyNumberFormat="1" applyFont="1" applyFill="1" applyBorder="1" applyAlignment="1">
      <alignment horizontal="left"/>
    </xf>
    <xf numFmtId="165" fontId="16" fillId="0" borderId="5" xfId="0" applyNumberFormat="1" applyFont="1" applyFill="1" applyBorder="1" applyAlignment="1">
      <alignment horizontal="right"/>
    </xf>
    <xf numFmtId="8" fontId="16" fillId="0" borderId="0" xfId="0" applyNumberFormat="1" applyFont="1"/>
    <xf numFmtId="4" fontId="16" fillId="0" borderId="0" xfId="0" applyNumberFormat="1" applyFont="1"/>
    <xf numFmtId="0" fontId="16" fillId="0" borderId="0" xfId="0" applyFont="1"/>
    <xf numFmtId="165" fontId="0" fillId="17" borderId="5" xfId="0" applyNumberFormat="1" applyFill="1" applyBorder="1"/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colors>
    <mruColors>
      <color rgb="FFF46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1"/>
  <sheetViews>
    <sheetView topLeftCell="A19" workbookViewId="0">
      <selection activeCell="C47" sqref="C47"/>
    </sheetView>
  </sheetViews>
  <sheetFormatPr defaultRowHeight="11.25" customHeight="1"/>
  <cols>
    <col min="1" max="1" width="14.5" style="10" customWidth="1"/>
    <col min="2" max="2" width="18.75" style="10" customWidth="1"/>
    <col min="3" max="3" width="9" style="10" customWidth="1"/>
    <col min="4" max="4" width="3.375" style="10" customWidth="1"/>
    <col min="5" max="5" width="14" style="222" customWidth="1"/>
    <col min="6" max="6" width="35" style="10" customWidth="1"/>
    <col min="7" max="7" width="12.75" style="10" customWidth="1"/>
    <col min="8" max="8" width="8.625" style="10" customWidth="1"/>
    <col min="9" max="9" width="7.125" style="10" customWidth="1"/>
    <col min="10" max="10" width="7.125" style="65" customWidth="1"/>
    <col min="11" max="11" width="6" style="231" customWidth="1"/>
    <col min="12" max="64" width="8.625" style="10" customWidth="1"/>
  </cols>
  <sheetData>
    <row r="1" spans="1:18" ht="16.5" customHeight="1">
      <c r="A1" s="1" t="s">
        <v>0</v>
      </c>
      <c r="B1" s="2"/>
      <c r="C1" s="3" t="s">
        <v>1</v>
      </c>
      <c r="D1" s="4"/>
      <c r="E1" s="218"/>
      <c r="F1" s="5" t="s">
        <v>2</v>
      </c>
      <c r="G1" s="6" t="s">
        <v>3</v>
      </c>
      <c r="H1" s="7"/>
      <c r="I1" s="7"/>
      <c r="J1" s="8"/>
      <c r="K1" s="226"/>
      <c r="L1" s="9"/>
    </row>
    <row r="2" spans="1:18" ht="12" customHeight="1">
      <c r="A2" s="11" t="s">
        <v>4</v>
      </c>
      <c r="B2" s="12"/>
      <c r="C2" s="12"/>
      <c r="D2" s="12"/>
      <c r="E2" s="219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223" t="s">
        <v>10</v>
      </c>
      <c r="K2" s="227" t="s">
        <v>233</v>
      </c>
      <c r="L2" s="10" t="s">
        <v>11</v>
      </c>
    </row>
    <row r="3" spans="1:18" ht="12" customHeight="1">
      <c r="A3" s="15" t="s">
        <v>5</v>
      </c>
      <c r="B3" s="16" t="s">
        <v>12</v>
      </c>
      <c r="C3" s="17" t="s">
        <v>8</v>
      </c>
      <c r="E3" s="188">
        <v>43930</v>
      </c>
      <c r="F3" s="201" t="s">
        <v>13</v>
      </c>
      <c r="G3" s="236" t="s">
        <v>240</v>
      </c>
      <c r="H3" s="191">
        <v>181.17</v>
      </c>
      <c r="I3" s="23" t="s">
        <v>14</v>
      </c>
      <c r="J3" s="224" t="s">
        <v>14</v>
      </c>
      <c r="K3" s="227"/>
    </row>
    <row r="4" spans="1:18" ht="11.25" customHeight="1">
      <c r="A4" s="235" t="s">
        <v>238</v>
      </c>
      <c r="B4" s="186" t="s">
        <v>15</v>
      </c>
      <c r="C4" s="187">
        <v>13447.57</v>
      </c>
      <c r="D4" s="173"/>
      <c r="E4" s="188">
        <v>43986</v>
      </c>
      <c r="F4" s="189" t="s">
        <v>16</v>
      </c>
      <c r="G4" s="190" t="s">
        <v>17</v>
      </c>
      <c r="H4" s="191">
        <v>5</v>
      </c>
      <c r="I4" s="192" t="s">
        <v>14</v>
      </c>
      <c r="J4" s="225" t="s">
        <v>14</v>
      </c>
      <c r="K4" s="228"/>
      <c r="L4" s="89"/>
    </row>
    <row r="5" spans="1:18" ht="11.25" customHeight="1">
      <c r="A5" s="220">
        <v>43948</v>
      </c>
      <c r="B5" s="186" t="s">
        <v>18</v>
      </c>
      <c r="C5" s="194">
        <v>28</v>
      </c>
      <c r="D5" s="173" t="s">
        <v>14</v>
      </c>
      <c r="E5" s="188">
        <v>44004</v>
      </c>
      <c r="F5" s="194" t="s">
        <v>19</v>
      </c>
      <c r="G5" s="190" t="s">
        <v>20</v>
      </c>
      <c r="H5" s="191">
        <v>29.95</v>
      </c>
      <c r="I5" s="192" t="s">
        <v>14</v>
      </c>
      <c r="J5" s="225" t="s">
        <v>14</v>
      </c>
      <c r="K5" s="228"/>
      <c r="L5" s="195"/>
      <c r="M5" s="33"/>
      <c r="N5" s="33"/>
    </row>
    <row r="6" spans="1:18" ht="11.25" customHeight="1">
      <c r="A6" s="220">
        <v>43948</v>
      </c>
      <c r="B6" s="186" t="s">
        <v>21</v>
      </c>
      <c r="C6" s="194">
        <v>120</v>
      </c>
      <c r="D6" s="173" t="s">
        <v>14</v>
      </c>
      <c r="E6" s="188">
        <v>44004</v>
      </c>
      <c r="F6" s="196" t="s">
        <v>22</v>
      </c>
      <c r="G6" s="190" t="s">
        <v>20</v>
      </c>
      <c r="H6" s="191">
        <v>100</v>
      </c>
      <c r="I6" s="192" t="s">
        <v>14</v>
      </c>
      <c r="J6" s="225" t="s">
        <v>14</v>
      </c>
      <c r="K6" s="228"/>
      <c r="L6" s="197"/>
      <c r="M6" s="33"/>
      <c r="N6" s="33"/>
    </row>
    <row r="7" spans="1:18" ht="11.25" customHeight="1">
      <c r="A7" s="235">
        <v>43949</v>
      </c>
      <c r="B7" s="186" t="s">
        <v>23</v>
      </c>
      <c r="C7" s="196">
        <v>3120</v>
      </c>
      <c r="D7" s="173" t="s">
        <v>14</v>
      </c>
      <c r="E7" s="220">
        <v>44004</v>
      </c>
      <c r="F7" s="196" t="s">
        <v>24</v>
      </c>
      <c r="G7" s="190" t="s">
        <v>25</v>
      </c>
      <c r="H7" s="191">
        <v>89.8</v>
      </c>
      <c r="I7" s="192" t="s">
        <v>14</v>
      </c>
      <c r="J7" s="225" t="s">
        <v>14</v>
      </c>
      <c r="K7" s="228"/>
      <c r="L7" s="197" t="s">
        <v>14</v>
      </c>
      <c r="M7" s="35"/>
      <c r="N7" s="33"/>
    </row>
    <row r="8" spans="1:18" ht="11.25" customHeight="1">
      <c r="A8" s="235">
        <v>43949</v>
      </c>
      <c r="B8" s="186" t="s">
        <v>26</v>
      </c>
      <c r="C8" s="198">
        <v>60.2</v>
      </c>
      <c r="D8" s="173" t="s">
        <v>14</v>
      </c>
      <c r="E8" s="220">
        <v>44005</v>
      </c>
      <c r="F8" s="196" t="s">
        <v>27</v>
      </c>
      <c r="G8" s="190" t="s">
        <v>20</v>
      </c>
      <c r="H8" s="191">
        <v>5.5</v>
      </c>
      <c r="I8" s="192" t="s">
        <v>14</v>
      </c>
      <c r="J8" s="225" t="s">
        <v>14</v>
      </c>
      <c r="K8" s="228"/>
      <c r="L8" s="195"/>
      <c r="M8" s="33"/>
      <c r="N8" s="33"/>
    </row>
    <row r="9" spans="1:18" ht="11.25" customHeight="1">
      <c r="A9" s="235">
        <v>43951</v>
      </c>
      <c r="B9" s="186" t="s">
        <v>28</v>
      </c>
      <c r="C9" s="196">
        <v>14</v>
      </c>
      <c r="D9" s="199" t="s">
        <v>14</v>
      </c>
      <c r="E9" s="220">
        <v>43999</v>
      </c>
      <c r="F9" s="194" t="s">
        <v>29</v>
      </c>
      <c r="G9" s="190" t="s">
        <v>235</v>
      </c>
      <c r="H9" s="196">
        <v>2149.7600000000002</v>
      </c>
      <c r="I9" s="192" t="s">
        <v>14</v>
      </c>
      <c r="J9" s="225" t="s">
        <v>14</v>
      </c>
      <c r="K9" s="228">
        <v>358.29</v>
      </c>
      <c r="L9" s="197" t="s">
        <v>14</v>
      </c>
      <c r="M9" s="33"/>
      <c r="N9" s="33"/>
    </row>
    <row r="10" spans="1:18" ht="11.25" customHeight="1">
      <c r="A10" s="235">
        <v>43956</v>
      </c>
      <c r="B10" s="186" t="s">
        <v>30</v>
      </c>
      <c r="C10" s="196">
        <v>42</v>
      </c>
      <c r="D10" s="173" t="s">
        <v>14</v>
      </c>
      <c r="E10" s="188">
        <v>44012</v>
      </c>
      <c r="F10" s="194" t="s">
        <v>31</v>
      </c>
      <c r="G10" s="190" t="s">
        <v>235</v>
      </c>
      <c r="H10" s="196">
        <v>466.3</v>
      </c>
      <c r="I10" s="192" t="s">
        <v>14</v>
      </c>
      <c r="J10" s="225" t="s">
        <v>14</v>
      </c>
      <c r="K10" s="228"/>
      <c r="L10" s="195"/>
      <c r="M10" s="33"/>
      <c r="N10" s="35"/>
    </row>
    <row r="11" spans="1:18" ht="11.25" customHeight="1">
      <c r="A11" s="235">
        <v>44043</v>
      </c>
      <c r="B11" s="186" t="s">
        <v>32</v>
      </c>
      <c r="C11" s="194">
        <v>189</v>
      </c>
      <c r="D11" s="173" t="s">
        <v>14</v>
      </c>
      <c r="E11" s="188">
        <v>44015</v>
      </c>
      <c r="F11" s="196" t="s">
        <v>33</v>
      </c>
      <c r="G11" s="190" t="s">
        <v>17</v>
      </c>
      <c r="H11" s="196">
        <v>9.5</v>
      </c>
      <c r="I11" s="192" t="s">
        <v>14</v>
      </c>
      <c r="J11" s="225" t="s">
        <v>14</v>
      </c>
      <c r="K11" s="228">
        <v>1.58</v>
      </c>
      <c r="L11" s="195"/>
      <c r="M11" s="33"/>
      <c r="N11" s="33"/>
    </row>
    <row r="12" spans="1:18" ht="11.25" customHeight="1">
      <c r="A12" s="235">
        <v>44043</v>
      </c>
      <c r="B12" s="186" t="s">
        <v>34</v>
      </c>
      <c r="C12" s="196">
        <v>100</v>
      </c>
      <c r="D12" s="173" t="s">
        <v>14</v>
      </c>
      <c r="E12" s="188">
        <v>44015</v>
      </c>
      <c r="F12" s="200" t="s">
        <v>35</v>
      </c>
      <c r="G12" s="190" t="s">
        <v>17</v>
      </c>
      <c r="H12" s="196">
        <v>14.99</v>
      </c>
      <c r="I12" s="192" t="s">
        <v>14</v>
      </c>
      <c r="J12" s="225" t="s">
        <v>14</v>
      </c>
      <c r="K12" s="228">
        <v>2.5</v>
      </c>
      <c r="L12" s="195" t="s">
        <v>14</v>
      </c>
      <c r="M12" s="33"/>
      <c r="N12" s="33"/>
      <c r="R12" s="39"/>
    </row>
    <row r="13" spans="1:18" ht="11.25" customHeight="1">
      <c r="A13" s="235"/>
      <c r="B13" s="186"/>
      <c r="C13" s="196"/>
      <c r="D13" s="173"/>
      <c r="E13" s="188">
        <v>44033</v>
      </c>
      <c r="F13" s="201" t="s">
        <v>36</v>
      </c>
      <c r="G13" s="190" t="s">
        <v>235</v>
      </c>
      <c r="H13" s="196">
        <v>330</v>
      </c>
      <c r="I13" s="192" t="s">
        <v>14</v>
      </c>
      <c r="J13" s="225" t="s">
        <v>14</v>
      </c>
      <c r="K13" s="228">
        <v>55</v>
      </c>
      <c r="L13" s="195"/>
      <c r="M13" s="33"/>
      <c r="N13" s="33"/>
    </row>
    <row r="14" spans="1:18" ht="11.25" customHeight="1">
      <c r="A14" s="185"/>
      <c r="B14" s="186"/>
      <c r="C14" s="196"/>
      <c r="D14" s="173"/>
      <c r="E14" s="188">
        <v>44035</v>
      </c>
      <c r="F14" s="194" t="s">
        <v>37</v>
      </c>
      <c r="G14" s="190" t="s">
        <v>17</v>
      </c>
      <c r="H14" s="196">
        <v>519.99</v>
      </c>
      <c r="I14" s="192" t="s">
        <v>14</v>
      </c>
      <c r="J14" s="225" t="s">
        <v>14</v>
      </c>
      <c r="K14" s="228">
        <v>86.67</v>
      </c>
      <c r="L14" s="197" t="s">
        <v>14</v>
      </c>
      <c r="M14" s="35"/>
      <c r="N14" s="33"/>
    </row>
    <row r="15" spans="1:18" ht="11.25" customHeight="1">
      <c r="A15" s="185"/>
      <c r="B15" s="186"/>
      <c r="C15" s="196"/>
      <c r="D15" s="173"/>
      <c r="E15" s="188">
        <v>44035</v>
      </c>
      <c r="F15" s="232" t="s">
        <v>206</v>
      </c>
      <c r="G15" s="190" t="s">
        <v>235</v>
      </c>
      <c r="H15" s="196">
        <v>240.19</v>
      </c>
      <c r="I15" s="192"/>
      <c r="J15" s="225" t="s">
        <v>14</v>
      </c>
      <c r="K15" s="228"/>
      <c r="L15" s="197" t="s">
        <v>14</v>
      </c>
      <c r="M15" s="35"/>
      <c r="N15" s="33"/>
    </row>
    <row r="16" spans="1:18" ht="12" customHeight="1">
      <c r="A16" s="202"/>
      <c r="B16" s="186"/>
      <c r="C16" s="196"/>
      <c r="D16" s="173"/>
      <c r="E16" s="188">
        <v>44036</v>
      </c>
      <c r="F16" s="233" t="s">
        <v>205</v>
      </c>
      <c r="G16" s="190" t="s">
        <v>235</v>
      </c>
      <c r="H16" s="196">
        <v>239.94</v>
      </c>
      <c r="I16" s="192"/>
      <c r="J16" s="225" t="s">
        <v>14</v>
      </c>
      <c r="K16" s="228"/>
      <c r="L16" s="197" t="s">
        <v>14</v>
      </c>
      <c r="M16" s="35"/>
      <c r="N16" s="33"/>
    </row>
    <row r="17" spans="1:18" ht="12" customHeight="1">
      <c r="A17" s="203"/>
      <c r="B17" s="204" t="s">
        <v>39</v>
      </c>
      <c r="C17" s="205">
        <f>H42</f>
        <v>7778.5199999999995</v>
      </c>
      <c r="D17" s="173"/>
      <c r="E17" s="188">
        <v>44035</v>
      </c>
      <c r="F17" s="201" t="s">
        <v>204</v>
      </c>
      <c r="G17" s="190" t="s">
        <v>235</v>
      </c>
      <c r="H17" s="196">
        <v>299.99</v>
      </c>
      <c r="I17" s="192" t="s">
        <v>14</v>
      </c>
      <c r="J17" s="225" t="s">
        <v>14</v>
      </c>
      <c r="K17" s="228"/>
      <c r="L17" s="197" t="s">
        <v>14</v>
      </c>
      <c r="M17" s="35"/>
      <c r="N17" s="35"/>
      <c r="R17" s="39"/>
    </row>
    <row r="18" spans="1:18" ht="12" customHeight="1">
      <c r="A18" s="206"/>
      <c r="B18" s="207" t="s">
        <v>41</v>
      </c>
      <c r="C18" s="208">
        <f>SUM(C5:C16)</f>
        <v>3673.2</v>
      </c>
      <c r="D18" s="173"/>
      <c r="E18" s="188">
        <v>44044</v>
      </c>
      <c r="F18" s="196" t="s">
        <v>42</v>
      </c>
      <c r="G18" s="190" t="s">
        <v>17</v>
      </c>
      <c r="H18" s="196">
        <v>69.599999999999994</v>
      </c>
      <c r="I18" s="192" t="s">
        <v>14</v>
      </c>
      <c r="J18" s="225" t="s">
        <v>14</v>
      </c>
      <c r="K18" s="228">
        <v>11.6</v>
      </c>
      <c r="L18" s="197" t="s">
        <v>14</v>
      </c>
      <c r="M18" s="33"/>
      <c r="N18" s="33"/>
    </row>
    <row r="19" spans="1:18" ht="12" customHeight="1">
      <c r="A19" s="195"/>
      <c r="B19" s="209" t="s">
        <v>239</v>
      </c>
      <c r="C19" s="210">
        <f>C4+C18-C17</f>
        <v>9342.25</v>
      </c>
      <c r="D19" s="199"/>
      <c r="E19" s="188">
        <v>44059</v>
      </c>
      <c r="F19" s="196" t="s">
        <v>43</v>
      </c>
      <c r="G19" s="190" t="s">
        <v>237</v>
      </c>
      <c r="H19" s="196">
        <v>245</v>
      </c>
      <c r="I19" s="192" t="s">
        <v>14</v>
      </c>
      <c r="J19" s="225" t="s">
        <v>14</v>
      </c>
      <c r="K19" s="228"/>
      <c r="L19" s="197"/>
      <c r="M19" s="33"/>
      <c r="N19" s="33"/>
      <c r="R19" s="39"/>
    </row>
    <row r="20" spans="1:18" ht="11.25" customHeight="1">
      <c r="A20" s="211"/>
      <c r="B20" s="212"/>
      <c r="C20" s="213"/>
      <c r="D20" s="199"/>
      <c r="E20" s="188">
        <v>44060</v>
      </c>
      <c r="F20" s="201" t="s">
        <v>45</v>
      </c>
      <c r="G20" s="190" t="s">
        <v>235</v>
      </c>
      <c r="H20" s="196">
        <v>75.3</v>
      </c>
      <c r="I20" s="192" t="s">
        <v>14</v>
      </c>
      <c r="J20" s="225" t="s">
        <v>14</v>
      </c>
      <c r="K20" s="228"/>
      <c r="L20" s="197"/>
      <c r="M20" s="33"/>
      <c r="N20" s="33"/>
    </row>
    <row r="21" spans="1:18" ht="12" customHeight="1">
      <c r="A21" s="211"/>
      <c r="B21" s="212"/>
      <c r="C21" s="213"/>
      <c r="D21" s="199"/>
      <c r="E21" s="188">
        <v>44060</v>
      </c>
      <c r="F21" s="201" t="s">
        <v>47</v>
      </c>
      <c r="G21" s="190" t="s">
        <v>235</v>
      </c>
      <c r="H21" s="196">
        <v>355.69</v>
      </c>
      <c r="I21" s="192" t="s">
        <v>14</v>
      </c>
      <c r="J21" s="225" t="s">
        <v>14</v>
      </c>
      <c r="K21" s="228">
        <v>16.940000000000001</v>
      </c>
      <c r="L21" s="197"/>
      <c r="M21" s="35"/>
      <c r="N21" s="35"/>
    </row>
    <row r="22" spans="1:18" ht="11.25" customHeight="1">
      <c r="A22" s="214"/>
      <c r="B22" s="212"/>
      <c r="C22" s="215"/>
      <c r="D22" s="199"/>
      <c r="E22" s="188">
        <v>44061</v>
      </c>
      <c r="F22" s="196" t="s">
        <v>50</v>
      </c>
      <c r="G22" s="190" t="s">
        <v>48</v>
      </c>
      <c r="H22" s="196">
        <v>56.52</v>
      </c>
      <c r="I22" s="192" t="s">
        <v>14</v>
      </c>
      <c r="J22" s="225" t="s">
        <v>14</v>
      </c>
      <c r="K22" s="228">
        <v>9.42</v>
      </c>
      <c r="L22" s="195" t="s">
        <v>14</v>
      </c>
      <c r="M22" s="33"/>
      <c r="N22" s="35"/>
    </row>
    <row r="23" spans="1:18" ht="11.25" customHeight="1">
      <c r="A23" s="216"/>
      <c r="B23" s="212"/>
      <c r="C23" s="213"/>
      <c r="D23" s="199"/>
      <c r="E23" s="188">
        <v>44061</v>
      </c>
      <c r="F23" s="201" t="s">
        <v>53</v>
      </c>
      <c r="G23" s="190" t="s">
        <v>48</v>
      </c>
      <c r="H23" s="196">
        <v>63.99</v>
      </c>
      <c r="I23" s="192" t="s">
        <v>14</v>
      </c>
      <c r="J23" s="225" t="s">
        <v>14</v>
      </c>
      <c r="K23" s="228">
        <v>10.67</v>
      </c>
      <c r="L23" s="197" t="s">
        <v>14</v>
      </c>
      <c r="M23" s="33"/>
      <c r="N23" s="33"/>
    </row>
    <row r="24" spans="1:18" ht="11.25" customHeight="1">
      <c r="A24" s="214"/>
      <c r="B24" s="212"/>
      <c r="C24" s="213"/>
      <c r="D24" s="199"/>
      <c r="E24" s="188">
        <v>44064</v>
      </c>
      <c r="F24" s="201" t="s">
        <v>55</v>
      </c>
      <c r="G24" s="190" t="s">
        <v>56</v>
      </c>
      <c r="H24" s="196">
        <v>1458.01</v>
      </c>
      <c r="I24" s="192" t="s">
        <v>14</v>
      </c>
      <c r="J24" s="225" t="s">
        <v>14</v>
      </c>
      <c r="K24" s="228">
        <v>243</v>
      </c>
      <c r="L24" s="195" t="s">
        <v>14</v>
      </c>
      <c r="M24" s="35"/>
      <c r="N24" s="33"/>
    </row>
    <row r="25" spans="1:18" ht="11.25" customHeight="1">
      <c r="A25" s="216"/>
      <c r="B25" s="212"/>
      <c r="C25" s="212"/>
      <c r="D25" s="199"/>
      <c r="E25" s="188">
        <v>44081</v>
      </c>
      <c r="F25" s="201" t="s">
        <v>234</v>
      </c>
      <c r="G25" s="190" t="s">
        <v>235</v>
      </c>
      <c r="H25" s="196">
        <v>47.33</v>
      </c>
      <c r="I25" s="192"/>
      <c r="J25" s="225"/>
      <c r="K25" s="228"/>
      <c r="L25" s="195"/>
      <c r="M25" s="33"/>
      <c r="N25" s="33"/>
    </row>
    <row r="26" spans="1:18" ht="11.25" customHeight="1">
      <c r="A26" s="214"/>
      <c r="B26" s="212"/>
      <c r="C26" s="213"/>
      <c r="D26" s="199"/>
      <c r="E26" s="188">
        <v>44081</v>
      </c>
      <c r="F26" s="194" t="s">
        <v>236</v>
      </c>
      <c r="G26" s="190" t="s">
        <v>235</v>
      </c>
      <c r="H26" s="196">
        <v>725</v>
      </c>
      <c r="I26" s="192"/>
      <c r="J26" s="225"/>
      <c r="K26" s="228"/>
      <c r="L26" s="197"/>
      <c r="M26" s="33"/>
      <c r="N26" s="33"/>
    </row>
    <row r="27" spans="1:18" ht="11.25" customHeight="1">
      <c r="A27" s="214"/>
      <c r="B27" s="212"/>
      <c r="C27" s="213"/>
      <c r="D27" s="199"/>
      <c r="E27" s="188"/>
      <c r="F27" s="189"/>
      <c r="G27" s="190"/>
      <c r="H27" s="196"/>
      <c r="I27" s="192"/>
      <c r="J27" s="193"/>
      <c r="K27" s="229"/>
      <c r="L27" s="217"/>
      <c r="M27" s="51"/>
      <c r="N27" s="51"/>
      <c r="O27" s="50"/>
    </row>
    <row r="28" spans="1:18" ht="12.75" customHeight="1">
      <c r="A28" s="216"/>
      <c r="B28" s="212"/>
      <c r="C28" s="212"/>
      <c r="D28" s="199"/>
      <c r="E28" s="188"/>
      <c r="F28" s="201"/>
      <c r="G28" s="190"/>
      <c r="H28" s="196"/>
      <c r="I28" s="192"/>
      <c r="J28" s="193"/>
      <c r="K28" s="230"/>
      <c r="L28" s="195"/>
      <c r="M28" s="33"/>
      <c r="N28" s="33"/>
    </row>
    <row r="29" spans="1:18" ht="12.75" customHeight="1">
      <c r="A29" s="212"/>
      <c r="B29" s="212"/>
      <c r="C29" s="213"/>
      <c r="D29" s="199"/>
      <c r="E29" s="188"/>
      <c r="F29" s="200"/>
      <c r="G29" s="190"/>
      <c r="H29" s="196"/>
      <c r="I29" s="192"/>
      <c r="J29" s="193"/>
      <c r="K29" s="230"/>
      <c r="L29" s="195"/>
      <c r="M29" s="33"/>
      <c r="N29" s="33"/>
      <c r="R29" s="39"/>
    </row>
    <row r="30" spans="1:18" ht="12.75" customHeight="1">
      <c r="A30" s="212"/>
      <c r="B30" s="212"/>
      <c r="C30" s="213"/>
      <c r="D30" s="199"/>
      <c r="E30" s="188"/>
      <c r="F30" s="201"/>
      <c r="G30" s="190"/>
      <c r="H30" s="196"/>
      <c r="I30" s="192"/>
      <c r="J30" s="193"/>
      <c r="K30" s="230"/>
      <c r="L30" s="195"/>
      <c r="M30" s="33"/>
      <c r="N30" s="33"/>
      <c r="R30" s="39"/>
    </row>
    <row r="31" spans="1:18" ht="12.75" customHeight="1">
      <c r="A31" s="149"/>
      <c r="B31" s="149"/>
      <c r="C31" s="150"/>
      <c r="E31" s="19"/>
      <c r="F31" s="20"/>
      <c r="G31" s="21"/>
      <c r="H31" s="34"/>
      <c r="I31" s="30"/>
      <c r="J31" s="24"/>
      <c r="L31" s="33"/>
      <c r="M31" s="33"/>
      <c r="N31" s="33"/>
      <c r="R31" s="39"/>
    </row>
    <row r="32" spans="1:18" ht="12.75" customHeight="1">
      <c r="A32" s="153"/>
      <c r="B32" s="148"/>
      <c r="C32" s="152"/>
      <c r="E32" s="19"/>
      <c r="F32" s="20"/>
      <c r="G32" s="21"/>
      <c r="H32" s="34"/>
      <c r="I32" s="30"/>
      <c r="J32" s="24"/>
      <c r="L32" s="33"/>
      <c r="M32" s="33"/>
      <c r="N32" s="33"/>
      <c r="R32" s="39"/>
    </row>
    <row r="33" spans="1:18" ht="12.75" customHeight="1">
      <c r="A33" s="154"/>
      <c r="B33" s="149"/>
      <c r="C33" s="150"/>
      <c r="D33" s="37"/>
      <c r="E33" s="19"/>
      <c r="F33" s="20"/>
      <c r="G33" s="21"/>
      <c r="H33" s="34"/>
      <c r="I33" s="30"/>
      <c r="J33" s="24"/>
      <c r="L33" s="33"/>
      <c r="M33" s="33"/>
      <c r="N33" s="33"/>
      <c r="R33" s="39"/>
    </row>
    <row r="34" spans="1:18" ht="12.75" customHeight="1">
      <c r="A34" s="151"/>
      <c r="B34" s="149"/>
      <c r="C34" s="150"/>
      <c r="D34" s="37"/>
      <c r="E34" s="19"/>
      <c r="F34" s="20"/>
      <c r="G34" s="21"/>
      <c r="H34" s="34"/>
      <c r="I34" s="30"/>
      <c r="J34" s="24"/>
      <c r="L34" s="33"/>
      <c r="M34" s="33"/>
      <c r="N34" s="33"/>
    </row>
    <row r="35" spans="1:18" ht="12.75" customHeight="1">
      <c r="A35" s="151"/>
      <c r="B35" s="149"/>
      <c r="C35" s="150"/>
      <c r="D35" s="37"/>
      <c r="E35" s="19"/>
      <c r="F35" s="20"/>
      <c r="G35" s="21"/>
      <c r="H35" s="34"/>
      <c r="I35" s="30"/>
      <c r="J35" s="24"/>
      <c r="L35" s="35"/>
      <c r="M35" s="33"/>
      <c r="N35" s="33"/>
    </row>
    <row r="36" spans="1:18" ht="12.75" customHeight="1">
      <c r="A36" s="151"/>
      <c r="B36" s="149"/>
      <c r="C36" s="150"/>
      <c r="D36" s="37"/>
      <c r="E36" s="19"/>
      <c r="F36" s="34"/>
      <c r="G36" s="21"/>
      <c r="H36" s="34"/>
      <c r="I36" s="30"/>
      <c r="J36" s="24"/>
      <c r="L36" s="33"/>
      <c r="M36" s="33"/>
      <c r="N36" s="33"/>
    </row>
    <row r="37" spans="1:18" ht="12.75" customHeight="1">
      <c r="A37" s="145"/>
      <c r="B37" s="146"/>
      <c r="C37" s="147"/>
      <c r="D37" s="37"/>
      <c r="E37" s="19"/>
      <c r="F37" s="53"/>
      <c r="G37" s="54"/>
      <c r="H37" s="43"/>
      <c r="I37" s="30"/>
      <c r="J37" s="24"/>
      <c r="L37" s="35"/>
      <c r="M37" s="35"/>
      <c r="N37" s="33"/>
    </row>
    <row r="38" spans="1:18" ht="12.75" customHeight="1">
      <c r="A38" s="47"/>
      <c r="B38" s="20"/>
      <c r="C38" s="34"/>
      <c r="D38" s="37"/>
      <c r="E38" s="19"/>
      <c r="F38" s="20"/>
      <c r="G38" s="54"/>
      <c r="H38" s="43"/>
      <c r="I38" s="30"/>
      <c r="J38" s="24"/>
      <c r="L38" s="33"/>
      <c r="M38" s="33"/>
      <c r="N38" s="33"/>
    </row>
    <row r="39" spans="1:18" ht="12.75" customHeight="1">
      <c r="A39" s="20"/>
      <c r="B39" s="20"/>
      <c r="C39" s="34"/>
      <c r="E39" s="19"/>
      <c r="F39" s="55"/>
      <c r="G39" s="54"/>
      <c r="H39" s="56"/>
      <c r="I39" s="30"/>
      <c r="J39" s="24"/>
      <c r="L39" s="33" t="s">
        <v>60</v>
      </c>
      <c r="M39" s="33"/>
      <c r="N39" s="33"/>
    </row>
    <row r="40" spans="1:18" ht="12.75" customHeight="1">
      <c r="A40" s="57"/>
      <c r="B40" s="58"/>
      <c r="C40" s="59"/>
      <c r="E40" s="19"/>
      <c r="F40" s="53"/>
      <c r="G40" s="54"/>
      <c r="H40" s="43"/>
      <c r="I40" s="30"/>
      <c r="J40" s="24"/>
    </row>
    <row r="41" spans="1:18" ht="12.75" customHeight="1">
      <c r="E41" s="19"/>
      <c r="F41" s="20"/>
      <c r="G41" s="21"/>
      <c r="H41" s="34"/>
      <c r="I41" s="30"/>
      <c r="J41" s="24"/>
      <c r="L41" s="28"/>
    </row>
    <row r="42" spans="1:18" ht="12" customHeight="1">
      <c r="A42" s="60"/>
      <c r="B42" s="13"/>
      <c r="C42" s="61"/>
      <c r="E42" s="221"/>
      <c r="F42" s="62" t="s">
        <v>64</v>
      </c>
      <c r="G42" s="58"/>
      <c r="H42" s="63">
        <f>SUM(H3:H41)</f>
        <v>7778.5199999999995</v>
      </c>
      <c r="I42" s="58"/>
      <c r="J42" s="64"/>
      <c r="L42" s="28"/>
      <c r="M42" s="28"/>
    </row>
    <row r="43" spans="1:18" ht="11.25" customHeight="1">
      <c r="B43" s="39"/>
    </row>
    <row r="44" spans="1:18" ht="11.25" customHeight="1">
      <c r="A44" s="89" t="s">
        <v>242</v>
      </c>
      <c r="B44" s="89" t="s">
        <v>244</v>
      </c>
      <c r="C44" s="237">
        <v>4027.2200000000003</v>
      </c>
    </row>
    <row r="45" spans="1:18" ht="11.25" customHeight="1">
      <c r="A45" s="89"/>
      <c r="B45" s="89" t="s">
        <v>243</v>
      </c>
      <c r="C45" s="238">
        <v>694.63</v>
      </c>
    </row>
    <row r="46" spans="1:18" ht="11.25" customHeight="1">
      <c r="A46" s="89"/>
      <c r="B46" s="89"/>
      <c r="C46" s="89"/>
      <c r="H46" s="37"/>
    </row>
    <row r="47" spans="1:18" ht="11.25" customHeight="1">
      <c r="A47" s="89"/>
      <c r="B47" s="240" t="s">
        <v>175</v>
      </c>
      <c r="C47" s="239">
        <v>4620.3999999999996</v>
      </c>
      <c r="H47" s="28"/>
    </row>
    <row r="51" spans="1:4" ht="11.25" customHeight="1">
      <c r="A51" s="10" t="s">
        <v>65</v>
      </c>
    </row>
    <row r="52" spans="1:4" ht="11.25" customHeight="1">
      <c r="A52" s="10" t="s">
        <v>66</v>
      </c>
    </row>
    <row r="53" spans="1:4" ht="11.25" customHeight="1">
      <c r="A53" s="10" t="s">
        <v>67</v>
      </c>
      <c r="B53" s="10" t="s">
        <v>68</v>
      </c>
      <c r="C53" s="10">
        <v>28</v>
      </c>
    </row>
    <row r="54" spans="1:4" ht="11.25" customHeight="1">
      <c r="B54" s="10" t="s">
        <v>69</v>
      </c>
      <c r="C54" s="10">
        <v>21</v>
      </c>
      <c r="D54" s="10">
        <f>+C53+C54</f>
        <v>49</v>
      </c>
    </row>
    <row r="55" spans="1:4" ht="11.25" customHeight="1">
      <c r="A55" s="10" t="s">
        <v>70</v>
      </c>
      <c r="B55" s="10" t="s">
        <v>71</v>
      </c>
      <c r="C55" s="10">
        <v>7</v>
      </c>
    </row>
    <row r="56" spans="1:4" ht="11.25" customHeight="1">
      <c r="B56" s="10" t="s">
        <v>72</v>
      </c>
      <c r="C56" s="10">
        <v>56</v>
      </c>
    </row>
    <row r="57" spans="1:4" ht="11.25" customHeight="1">
      <c r="B57" s="10" t="s">
        <v>73</v>
      </c>
      <c r="C57" s="10">
        <v>14</v>
      </c>
    </row>
    <row r="58" spans="1:4" ht="11.25" customHeight="1">
      <c r="B58" s="10" t="s">
        <v>74</v>
      </c>
      <c r="C58" s="10">
        <v>28</v>
      </c>
    </row>
    <row r="59" spans="1:4" ht="11.25" customHeight="1">
      <c r="B59" s="10" t="s">
        <v>75</v>
      </c>
      <c r="C59" s="10">
        <v>14</v>
      </c>
      <c r="D59" s="10">
        <f>+C59+C58+C57+C56+C55</f>
        <v>119</v>
      </c>
    </row>
    <row r="60" spans="1:4" ht="11.25" customHeight="1">
      <c r="B60" s="10" t="s">
        <v>76</v>
      </c>
      <c r="C60" s="10">
        <v>21</v>
      </c>
      <c r="D60" s="10">
        <f>+C60+D59</f>
        <v>140</v>
      </c>
    </row>
    <row r="61" spans="1:4" ht="11.25" customHeight="1">
      <c r="C61" s="10">
        <f>+C60+C59+C58+C57+C56+C55+C54+C53</f>
        <v>189</v>
      </c>
      <c r="D61" s="10">
        <f>+D60+D54</f>
        <v>189</v>
      </c>
    </row>
  </sheetData>
  <printOptions gridLines="1"/>
  <pageMargins left="0.55157480314960616" right="0.55157480314960616" top="0.6889763779527559" bottom="0.6889763779527559" header="0.39370078740157477" footer="0.39370078740157477"/>
  <pageSetup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opLeftCell="A13" workbookViewId="0">
      <selection activeCell="O33" sqref="O33"/>
    </sheetView>
  </sheetViews>
  <sheetFormatPr defaultRowHeight="14.25"/>
  <cols>
    <col min="1" max="1" width="23.25" customWidth="1"/>
    <col min="2" max="2" width="15.375" customWidth="1"/>
  </cols>
  <sheetData>
    <row r="1" spans="1:16" ht="23.25">
      <c r="A1" s="157" t="s">
        <v>207</v>
      </c>
      <c r="B1" s="158"/>
      <c r="C1" s="158"/>
      <c r="D1" s="159"/>
      <c r="E1" s="160"/>
    </row>
    <row r="3" spans="1:16" ht="18">
      <c r="A3" s="161" t="s">
        <v>208</v>
      </c>
      <c r="B3" s="179"/>
      <c r="C3" s="162"/>
      <c r="D3" s="162"/>
      <c r="E3" s="163"/>
    </row>
    <row r="4" spans="1:16" ht="18">
      <c r="A4" s="164"/>
      <c r="B4" s="164"/>
      <c r="G4" s="165" t="s">
        <v>209</v>
      </c>
    </row>
    <row r="5" spans="1:16">
      <c r="A5" s="166" t="s">
        <v>210</v>
      </c>
      <c r="B5" s="180"/>
    </row>
    <row r="6" spans="1:16">
      <c r="B6" s="183" t="s">
        <v>227</v>
      </c>
      <c r="C6" s="181" t="s">
        <v>211</v>
      </c>
      <c r="D6" s="167" t="s">
        <v>212</v>
      </c>
      <c r="E6" s="167" t="s">
        <v>213</v>
      </c>
      <c r="F6" s="167" t="s">
        <v>214</v>
      </c>
      <c r="G6" s="167" t="s">
        <v>215</v>
      </c>
      <c r="H6" s="167" t="s">
        <v>216</v>
      </c>
      <c r="I6" s="167" t="s">
        <v>217</v>
      </c>
      <c r="J6" s="167" t="s">
        <v>218</v>
      </c>
      <c r="K6" s="167" t="s">
        <v>219</v>
      </c>
      <c r="L6" s="167" t="s">
        <v>220</v>
      </c>
      <c r="M6" s="168" t="s">
        <v>221</v>
      </c>
      <c r="N6" s="168" t="s">
        <v>222</v>
      </c>
      <c r="O6" s="169" t="s">
        <v>107</v>
      </c>
    </row>
    <row r="7" spans="1:16">
      <c r="A7" s="166" t="s">
        <v>121</v>
      </c>
      <c r="B7" s="182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14"/>
    </row>
    <row r="8" spans="1:16">
      <c r="A8" s="177" t="s">
        <v>124</v>
      </c>
      <c r="B8" s="177">
        <v>1196.6400000000001</v>
      </c>
      <c r="C8" s="170"/>
      <c r="D8" s="170"/>
      <c r="F8" s="170"/>
      <c r="G8" s="170"/>
      <c r="H8" s="170">
        <v>457.05</v>
      </c>
      <c r="I8" s="170"/>
      <c r="J8" s="170"/>
      <c r="K8" s="170"/>
      <c r="L8" s="170"/>
      <c r="M8" s="170"/>
      <c r="N8" s="170"/>
      <c r="O8" s="114">
        <f>SUM(C8:N8)</f>
        <v>457.05</v>
      </c>
      <c r="P8" t="s">
        <v>245</v>
      </c>
    </row>
    <row r="9" spans="1:16">
      <c r="A9" s="177"/>
      <c r="B9" s="177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14"/>
    </row>
    <row r="10" spans="1:16">
      <c r="A10" s="176" t="s">
        <v>127</v>
      </c>
      <c r="B10" s="176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14"/>
    </row>
    <row r="11" spans="1:16">
      <c r="A11" s="177" t="s">
        <v>223</v>
      </c>
      <c r="B11" s="177">
        <v>250</v>
      </c>
      <c r="C11" s="170"/>
      <c r="D11" s="170"/>
      <c r="E11" s="170">
        <v>100</v>
      </c>
      <c r="F11" s="170"/>
      <c r="G11" s="170"/>
      <c r="H11" s="170">
        <v>40</v>
      </c>
      <c r="I11" s="170"/>
      <c r="J11" s="170"/>
      <c r="K11" s="170"/>
      <c r="L11" s="170"/>
      <c r="M11" s="170"/>
      <c r="N11" s="170"/>
      <c r="O11" s="234">
        <f>SUM(C11:N11)</f>
        <v>140</v>
      </c>
    </row>
    <row r="12" spans="1:16">
      <c r="A12" s="177" t="s">
        <v>131</v>
      </c>
      <c r="B12" s="177">
        <v>513.84</v>
      </c>
      <c r="C12" s="171"/>
      <c r="D12" s="172"/>
      <c r="E12" s="170"/>
      <c r="F12" s="170">
        <v>466.3</v>
      </c>
      <c r="G12" s="170"/>
      <c r="H12" s="172"/>
      <c r="I12" s="172"/>
      <c r="J12" s="172"/>
      <c r="K12" s="172"/>
      <c r="L12" s="172"/>
      <c r="M12" s="172"/>
      <c r="N12" s="172"/>
      <c r="O12" s="234">
        <f>SUM(C12:N12)</f>
        <v>466.3</v>
      </c>
    </row>
    <row r="13" spans="1:16">
      <c r="A13" s="177" t="s">
        <v>134</v>
      </c>
      <c r="B13" s="177">
        <v>210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14">
        <f>SUM(C13:N13)</f>
        <v>0</v>
      </c>
    </row>
    <row r="14" spans="1:16">
      <c r="A14" s="177" t="s">
        <v>137</v>
      </c>
      <c r="B14" s="177">
        <v>200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14"/>
    </row>
    <row r="15" spans="1:16">
      <c r="A15" s="177" t="s">
        <v>228</v>
      </c>
      <c r="B15" s="177">
        <v>190.74</v>
      </c>
      <c r="C15" s="170">
        <v>181.17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234">
        <v>181.17</v>
      </c>
    </row>
    <row r="16" spans="1:16">
      <c r="A16" s="177" t="s">
        <v>229</v>
      </c>
      <c r="B16" s="177">
        <v>10</v>
      </c>
      <c r="C16" s="170"/>
      <c r="D16" s="170"/>
      <c r="E16" s="170"/>
      <c r="F16" s="170"/>
      <c r="G16" s="170"/>
      <c r="H16" s="170">
        <v>10</v>
      </c>
      <c r="I16" s="170"/>
      <c r="J16" s="170"/>
      <c r="K16" s="170"/>
      <c r="L16" s="170"/>
      <c r="M16" s="170"/>
      <c r="N16" s="170"/>
      <c r="O16" s="234">
        <v>10</v>
      </c>
    </row>
    <row r="17" spans="1:15">
      <c r="A17" s="177" t="s">
        <v>149</v>
      </c>
      <c r="B17" s="177">
        <v>100</v>
      </c>
      <c r="C17" s="170"/>
      <c r="D17" s="170"/>
      <c r="E17" s="170"/>
      <c r="F17" s="170"/>
      <c r="G17" s="170">
        <v>245</v>
      </c>
      <c r="H17" s="170"/>
      <c r="I17" s="170"/>
      <c r="J17" s="170"/>
      <c r="K17" s="170"/>
      <c r="L17" s="170"/>
      <c r="M17" s="170"/>
      <c r="N17" s="170"/>
      <c r="O17" s="241">
        <f>SUM(C17:N17)</f>
        <v>245</v>
      </c>
    </row>
    <row r="18" spans="1:15">
      <c r="A18" s="177" t="s">
        <v>230</v>
      </c>
      <c r="B18" s="177">
        <v>200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14"/>
    </row>
    <row r="19" spans="1:15">
      <c r="A19" s="177" t="s">
        <v>58</v>
      </c>
      <c r="B19" s="177">
        <v>100</v>
      </c>
      <c r="C19" s="170"/>
      <c r="D19" s="170"/>
      <c r="E19" s="170"/>
      <c r="F19" s="170"/>
      <c r="G19" s="170">
        <v>75.3</v>
      </c>
      <c r="H19" s="170">
        <v>60</v>
      </c>
      <c r="I19" s="170"/>
      <c r="J19" s="170"/>
      <c r="K19" s="170"/>
      <c r="L19" s="170"/>
      <c r="M19" s="170"/>
      <c r="N19" s="170"/>
      <c r="O19" s="241">
        <f>SUM(C19:N19)</f>
        <v>135.30000000000001</v>
      </c>
    </row>
    <row r="20" spans="1:15">
      <c r="A20" s="176" t="s">
        <v>152</v>
      </c>
      <c r="B20" s="176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14"/>
    </row>
    <row r="21" spans="1:15">
      <c r="A21" s="177" t="s">
        <v>224</v>
      </c>
      <c r="B21" s="177">
        <v>329.6</v>
      </c>
      <c r="C21" s="170"/>
      <c r="D21" s="170"/>
      <c r="E21" s="170"/>
      <c r="F21" s="170"/>
      <c r="G21" s="170"/>
      <c r="H21" s="170">
        <v>164.8</v>
      </c>
      <c r="I21" s="170"/>
      <c r="J21" s="170"/>
      <c r="K21" s="170"/>
      <c r="L21" s="170"/>
      <c r="M21" s="170"/>
      <c r="N21" s="170">
        <v>164.8</v>
      </c>
      <c r="O21" s="234">
        <f>SUM(C21:N21)</f>
        <v>329.6</v>
      </c>
    </row>
    <row r="22" spans="1:15">
      <c r="A22" s="177" t="s">
        <v>225</v>
      </c>
      <c r="B22" s="177">
        <v>0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14">
        <f>SUM(C22:N22)</f>
        <v>0</v>
      </c>
    </row>
    <row r="23" spans="1:15">
      <c r="A23" s="177"/>
      <c r="B23" s="177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14"/>
    </row>
    <row r="24" spans="1:15">
      <c r="A24" s="176" t="s">
        <v>151</v>
      </c>
      <c r="B24" s="176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14"/>
    </row>
    <row r="25" spans="1:15">
      <c r="A25" s="177" t="s">
        <v>163</v>
      </c>
      <c r="B25" s="177">
        <v>1590</v>
      </c>
      <c r="C25" s="170"/>
      <c r="D25" s="170"/>
      <c r="E25" s="173"/>
      <c r="F25" s="170">
        <v>338.75</v>
      </c>
      <c r="G25" s="170"/>
      <c r="H25" s="170"/>
      <c r="I25" s="170"/>
      <c r="J25" s="170"/>
      <c r="K25" s="170"/>
      <c r="L25" s="170"/>
      <c r="M25" s="170"/>
      <c r="N25" s="170"/>
      <c r="O25" s="114">
        <f>SUM(C25:N25)</f>
        <v>338.75</v>
      </c>
    </row>
    <row r="26" spans="1:15">
      <c r="A26" s="177"/>
      <c r="B26" s="177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14">
        <f>SUM(C26:N26)</f>
        <v>0</v>
      </c>
    </row>
    <row r="27" spans="1:15">
      <c r="A27" s="184" t="s">
        <v>166</v>
      </c>
      <c r="B27" s="177"/>
      <c r="C27" s="170"/>
      <c r="D27" s="174"/>
      <c r="E27" s="170"/>
      <c r="F27" s="170"/>
      <c r="G27" s="170"/>
      <c r="H27" s="174"/>
      <c r="I27" s="174"/>
      <c r="J27" s="174"/>
      <c r="K27" s="174"/>
      <c r="L27" s="174"/>
      <c r="M27" s="174"/>
      <c r="N27" s="174"/>
      <c r="O27" s="114"/>
    </row>
    <row r="28" spans="1:15">
      <c r="A28" s="177" t="s">
        <v>134</v>
      </c>
      <c r="B28" s="177">
        <v>120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14"/>
    </row>
    <row r="29" spans="1:15">
      <c r="A29" s="177" t="s">
        <v>167</v>
      </c>
      <c r="B29" s="177">
        <v>210.12</v>
      </c>
      <c r="D29" s="170"/>
      <c r="F29" s="170"/>
      <c r="G29" s="170"/>
      <c r="H29" s="170"/>
      <c r="I29" s="170"/>
      <c r="J29" s="170"/>
      <c r="K29" s="170"/>
      <c r="L29" s="170"/>
      <c r="M29" s="170"/>
      <c r="N29" s="170"/>
      <c r="O29" s="114">
        <f t="shared" ref="O29:O35" si="0">SUM(C29:N29)</f>
        <v>0</v>
      </c>
    </row>
    <row r="30" spans="1:15">
      <c r="A30" s="177" t="s">
        <v>231</v>
      </c>
      <c r="B30" s="177">
        <v>100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14">
        <f t="shared" si="0"/>
        <v>0</v>
      </c>
    </row>
    <row r="31" spans="1:15">
      <c r="A31" s="177" t="s">
        <v>232</v>
      </c>
      <c r="B31" s="178">
        <v>600</v>
      </c>
      <c r="C31" s="174"/>
      <c r="D31" s="174"/>
      <c r="E31" s="174"/>
      <c r="F31" s="174"/>
      <c r="G31" s="170"/>
      <c r="H31" s="174"/>
      <c r="I31" s="174"/>
      <c r="J31" s="174"/>
      <c r="K31" s="174"/>
      <c r="L31" s="174"/>
      <c r="M31" s="174"/>
      <c r="N31" s="174"/>
      <c r="O31" s="114">
        <f t="shared" si="0"/>
        <v>0</v>
      </c>
    </row>
    <row r="32" spans="1:15">
      <c r="A32" s="178" t="s">
        <v>226</v>
      </c>
      <c r="B32" s="178">
        <v>20</v>
      </c>
      <c r="C32" s="174"/>
      <c r="D32" s="174"/>
      <c r="E32" s="174"/>
      <c r="F32" s="174"/>
      <c r="G32" s="170"/>
      <c r="H32" s="174"/>
      <c r="I32" s="174"/>
      <c r="J32" s="174"/>
      <c r="K32" s="174"/>
      <c r="L32" s="174"/>
      <c r="M32" s="174"/>
      <c r="N32" s="174"/>
      <c r="O32" s="114">
        <f t="shared" si="0"/>
        <v>0</v>
      </c>
    </row>
    <row r="33" spans="1:15">
      <c r="A33" s="178" t="s">
        <v>171</v>
      </c>
      <c r="B33" s="178">
        <v>650</v>
      </c>
      <c r="C33" s="174"/>
      <c r="D33" s="174"/>
      <c r="E33" s="170">
        <f>-5+29.95+5.5</f>
        <v>30.45</v>
      </c>
      <c r="F33" s="174">
        <v>9.5</v>
      </c>
      <c r="G33" s="170"/>
      <c r="H33" s="174"/>
      <c r="I33" s="174"/>
      <c r="J33" s="174"/>
      <c r="K33" s="174"/>
      <c r="L33" s="174"/>
      <c r="M33" s="174"/>
      <c r="N33" s="174"/>
      <c r="O33" s="234">
        <f t="shared" si="0"/>
        <v>39.950000000000003</v>
      </c>
    </row>
    <row r="34" spans="1:15">
      <c r="A34" s="178"/>
      <c r="B34" s="178"/>
      <c r="C34" s="174"/>
      <c r="D34" s="174"/>
      <c r="F34" s="174"/>
      <c r="G34" s="170"/>
      <c r="H34" s="174"/>
      <c r="I34" s="174"/>
      <c r="J34" s="174"/>
      <c r="K34" s="174"/>
      <c r="L34" s="174"/>
      <c r="M34" s="174"/>
      <c r="N34" s="174"/>
      <c r="O34" s="114">
        <f t="shared" si="0"/>
        <v>0</v>
      </c>
    </row>
    <row r="35" spans="1:15">
      <c r="A35" s="175" t="s">
        <v>78</v>
      </c>
      <c r="B35" s="175"/>
      <c r="C35" s="170">
        <f t="shared" ref="C35:M35" si="1">SUM(C7:C34)</f>
        <v>181.17</v>
      </c>
      <c r="D35" s="170">
        <f t="shared" si="1"/>
        <v>0</v>
      </c>
      <c r="E35" s="170">
        <f t="shared" si="1"/>
        <v>130.44999999999999</v>
      </c>
      <c r="F35" s="170">
        <f t="shared" si="1"/>
        <v>814.55</v>
      </c>
      <c r="G35" s="170">
        <f t="shared" si="1"/>
        <v>320.3</v>
      </c>
      <c r="H35" s="170">
        <f t="shared" si="1"/>
        <v>731.84999999999991</v>
      </c>
      <c r="I35" s="170">
        <f t="shared" si="1"/>
        <v>0</v>
      </c>
      <c r="J35" s="170">
        <f t="shared" si="1"/>
        <v>0</v>
      </c>
      <c r="K35" s="170">
        <f t="shared" si="1"/>
        <v>0</v>
      </c>
      <c r="L35" s="170">
        <f t="shared" si="1"/>
        <v>0</v>
      </c>
      <c r="M35" s="170">
        <f t="shared" si="1"/>
        <v>0</v>
      </c>
      <c r="N35" s="170"/>
      <c r="O35" s="170">
        <f t="shared" si="0"/>
        <v>2178.3199999999997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3"/>
  <sheetViews>
    <sheetView tabSelected="1" topLeftCell="A4" workbookViewId="0">
      <selection activeCell="A34" sqref="A34"/>
    </sheetView>
  </sheetViews>
  <sheetFormatPr defaultRowHeight="12.75" customHeight="1"/>
  <cols>
    <col min="1" max="1" width="27.5" customWidth="1"/>
    <col min="2" max="2" width="10.25" customWidth="1"/>
    <col min="3" max="4" width="8.625" customWidth="1"/>
    <col min="5" max="5" width="8.375" customWidth="1"/>
    <col min="6" max="6" width="22.625" customWidth="1"/>
    <col min="7" max="9" width="8.625" customWidth="1"/>
    <col min="10" max="64" width="8.375" customWidth="1"/>
  </cols>
  <sheetData>
    <row r="1" spans="1:22" ht="16.5" customHeight="1">
      <c r="A1" s="103" t="s">
        <v>110</v>
      </c>
      <c r="B1" s="104"/>
      <c r="C1" s="104"/>
      <c r="D1" s="105"/>
      <c r="K1" t="s">
        <v>111</v>
      </c>
    </row>
    <row r="2" spans="1:22" ht="13.5" customHeight="1"/>
    <row r="3" spans="1:22" ht="13.5" customHeight="1">
      <c r="A3" s="106" t="s">
        <v>112</v>
      </c>
      <c r="F3" s="106" t="s">
        <v>113</v>
      </c>
    </row>
    <row r="4" spans="1:22" ht="12.75" customHeight="1">
      <c r="B4" s="107" t="s">
        <v>114</v>
      </c>
      <c r="C4" s="107" t="s">
        <v>115</v>
      </c>
      <c r="D4" s="107" t="s">
        <v>116</v>
      </c>
      <c r="G4" s="107" t="s">
        <v>114</v>
      </c>
      <c r="H4" s="107"/>
      <c r="I4" s="107" t="s">
        <v>116</v>
      </c>
      <c r="K4" t="s">
        <v>78</v>
      </c>
      <c r="O4" t="s">
        <v>4</v>
      </c>
      <c r="T4" t="s">
        <v>117</v>
      </c>
    </row>
    <row r="5" spans="1:22" ht="13.5" customHeight="1">
      <c r="B5" s="108" t="s">
        <v>118</v>
      </c>
      <c r="C5" s="108" t="s">
        <v>118</v>
      </c>
      <c r="D5" s="108" t="s">
        <v>119</v>
      </c>
      <c r="G5" s="108" t="s">
        <v>118</v>
      </c>
      <c r="H5" s="108"/>
      <c r="I5" s="108" t="s">
        <v>119</v>
      </c>
      <c r="M5" t="s">
        <v>120</v>
      </c>
      <c r="R5" t="s">
        <v>120</v>
      </c>
      <c r="V5" t="s">
        <v>120</v>
      </c>
    </row>
    <row r="6" spans="1:22" ht="13.5" customHeight="1">
      <c r="A6" s="155" t="s">
        <v>121</v>
      </c>
      <c r="B6" s="110"/>
      <c r="C6" s="110"/>
      <c r="D6" s="111"/>
      <c r="F6" s="109" t="s">
        <v>121</v>
      </c>
      <c r="G6" s="110"/>
      <c r="H6" s="110"/>
      <c r="I6" s="111"/>
      <c r="K6" t="s">
        <v>122</v>
      </c>
      <c r="M6" s="112">
        <v>997.2</v>
      </c>
      <c r="O6" t="s">
        <v>49</v>
      </c>
      <c r="R6">
        <v>7550.46</v>
      </c>
      <c r="T6" t="s">
        <v>123</v>
      </c>
      <c r="V6">
        <v>997.2</v>
      </c>
    </row>
    <row r="7" spans="1:22" ht="13.5" customHeight="1">
      <c r="A7" s="113" t="s">
        <v>124</v>
      </c>
      <c r="B7" s="114">
        <f>+M6</f>
        <v>997.2</v>
      </c>
      <c r="C7" s="115">
        <f>83.1*12</f>
        <v>997.19999999999993</v>
      </c>
      <c r="D7" s="115">
        <f>997.2*1.03</f>
        <v>1027.116</v>
      </c>
      <c r="F7" s="113" t="s">
        <v>124</v>
      </c>
      <c r="G7" s="114">
        <v>0</v>
      </c>
      <c r="H7" s="115"/>
      <c r="I7" s="115">
        <v>0</v>
      </c>
      <c r="K7" t="s">
        <v>125</v>
      </c>
      <c r="M7" s="112">
        <v>0</v>
      </c>
      <c r="O7" t="s">
        <v>84</v>
      </c>
      <c r="R7">
        <v>484.8</v>
      </c>
      <c r="T7" t="s">
        <v>126</v>
      </c>
      <c r="V7">
        <v>3766.06</v>
      </c>
    </row>
    <row r="8" spans="1:22" ht="13.5" customHeight="1">
      <c r="A8" s="155" t="s">
        <v>127</v>
      </c>
      <c r="B8" s="116"/>
      <c r="C8" s="116"/>
      <c r="D8" s="117"/>
      <c r="F8" s="109" t="s">
        <v>127</v>
      </c>
      <c r="G8" s="116"/>
      <c r="H8" s="116"/>
      <c r="I8" s="117"/>
      <c r="K8" t="s">
        <v>128</v>
      </c>
      <c r="M8" s="112">
        <v>220.72</v>
      </c>
      <c r="O8" t="s">
        <v>129</v>
      </c>
      <c r="R8">
        <v>3600</v>
      </c>
      <c r="U8" t="s">
        <v>107</v>
      </c>
      <c r="V8">
        <v>4763.26</v>
      </c>
    </row>
    <row r="9" spans="1:22" ht="12.75" customHeight="1">
      <c r="A9" s="113" t="s">
        <v>130</v>
      </c>
      <c r="B9" s="114">
        <f>+M8</f>
        <v>220.72</v>
      </c>
      <c r="C9" s="115"/>
      <c r="D9" s="115">
        <v>250</v>
      </c>
      <c r="F9" s="113" t="s">
        <v>130</v>
      </c>
      <c r="G9" s="114">
        <v>0</v>
      </c>
      <c r="H9" s="115"/>
      <c r="I9" s="115">
        <v>0</v>
      </c>
      <c r="K9" t="s">
        <v>131</v>
      </c>
      <c r="M9" s="112">
        <v>458.54</v>
      </c>
      <c r="O9" t="s">
        <v>132</v>
      </c>
      <c r="R9">
        <v>0</v>
      </c>
    </row>
    <row r="10" spans="1:22" ht="12.75" customHeight="1">
      <c r="A10" s="113" t="s">
        <v>133</v>
      </c>
      <c r="B10" s="114">
        <f>+M7</f>
        <v>0</v>
      </c>
      <c r="C10" s="115"/>
      <c r="D10" s="115">
        <v>0</v>
      </c>
      <c r="F10" s="113" t="s">
        <v>133</v>
      </c>
      <c r="G10" s="114">
        <v>0</v>
      </c>
      <c r="H10" s="115"/>
      <c r="I10" s="115">
        <v>0</v>
      </c>
      <c r="K10" t="s">
        <v>134</v>
      </c>
      <c r="M10" s="112">
        <v>160</v>
      </c>
      <c r="O10" t="s">
        <v>135</v>
      </c>
      <c r="R10">
        <v>0</v>
      </c>
      <c r="T10" t="s">
        <v>136</v>
      </c>
      <c r="V10">
        <v>7550.46</v>
      </c>
    </row>
    <row r="11" spans="1:22" ht="12.75" customHeight="1">
      <c r="A11" s="113" t="s">
        <v>131</v>
      </c>
      <c r="B11" s="114">
        <f>+M9</f>
        <v>458.54</v>
      </c>
      <c r="C11" s="115"/>
      <c r="D11" s="115">
        <f>458.54+55.3</f>
        <v>513.84</v>
      </c>
      <c r="F11" s="113" t="s">
        <v>131</v>
      </c>
      <c r="G11" s="114">
        <v>0</v>
      </c>
      <c r="H11" s="115"/>
      <c r="I11" s="115">
        <v>0</v>
      </c>
      <c r="K11" t="s">
        <v>137</v>
      </c>
      <c r="M11" s="112">
        <v>0</v>
      </c>
      <c r="O11" t="s">
        <v>138</v>
      </c>
      <c r="R11">
        <v>0</v>
      </c>
      <c r="T11" t="s">
        <v>139</v>
      </c>
      <c r="V11">
        <v>484.8</v>
      </c>
    </row>
    <row r="12" spans="1:22" ht="12.75" customHeight="1">
      <c r="A12" s="113" t="s">
        <v>134</v>
      </c>
      <c r="B12" s="114">
        <f>+M10</f>
        <v>160</v>
      </c>
      <c r="C12" s="115"/>
      <c r="D12" s="115">
        <v>200</v>
      </c>
      <c r="F12" s="113" t="s">
        <v>134</v>
      </c>
      <c r="G12" s="114">
        <v>0</v>
      </c>
      <c r="H12" s="115"/>
      <c r="I12" s="115">
        <v>0</v>
      </c>
      <c r="K12" t="s">
        <v>140</v>
      </c>
      <c r="M12" s="112">
        <v>312</v>
      </c>
      <c r="O12" t="s">
        <v>141</v>
      </c>
      <c r="R12">
        <v>0</v>
      </c>
      <c r="T12" t="s">
        <v>142</v>
      </c>
      <c r="V12">
        <v>3600</v>
      </c>
    </row>
    <row r="13" spans="1:22" ht="12.75" customHeight="1">
      <c r="A13" s="113" t="s">
        <v>137</v>
      </c>
      <c r="B13" s="114">
        <f>+M11</f>
        <v>0</v>
      </c>
      <c r="C13" s="115">
        <v>0</v>
      </c>
      <c r="D13" s="115">
        <v>200</v>
      </c>
      <c r="F13" s="113" t="s">
        <v>137</v>
      </c>
      <c r="G13" s="114">
        <v>0</v>
      </c>
      <c r="H13" s="115"/>
      <c r="I13" s="115">
        <v>0</v>
      </c>
      <c r="K13" t="s">
        <v>143</v>
      </c>
      <c r="M13" s="112">
        <v>240</v>
      </c>
      <c r="Q13" t="s">
        <v>107</v>
      </c>
      <c r="R13">
        <v>11635.26</v>
      </c>
      <c r="U13" t="s">
        <v>107</v>
      </c>
      <c r="V13">
        <v>11635.26</v>
      </c>
    </row>
    <row r="14" spans="1:22" ht="12.75" customHeight="1">
      <c r="A14" s="118" t="s">
        <v>144</v>
      </c>
      <c r="B14" s="117">
        <f>+M23</f>
        <v>182.73</v>
      </c>
      <c r="C14" s="116"/>
      <c r="D14" s="116">
        <f>187*1.02</f>
        <v>190.74</v>
      </c>
      <c r="F14" s="118" t="s">
        <v>145</v>
      </c>
      <c r="G14" s="117">
        <v>0</v>
      </c>
      <c r="H14" s="116"/>
      <c r="I14" s="116">
        <v>0</v>
      </c>
    </row>
    <row r="15" spans="1:22" ht="12.75" customHeight="1">
      <c r="A15" s="119" t="s">
        <v>146</v>
      </c>
      <c r="B15" s="117"/>
      <c r="C15" s="116">
        <v>60</v>
      </c>
      <c r="D15" s="116">
        <v>100</v>
      </c>
      <c r="F15" s="119" t="s">
        <v>147</v>
      </c>
      <c r="G15" s="117">
        <v>0</v>
      </c>
      <c r="H15" s="116"/>
      <c r="I15" s="116">
        <v>0</v>
      </c>
    </row>
    <row r="16" spans="1:22" ht="12.75" customHeight="1">
      <c r="A16" s="118" t="s">
        <v>148</v>
      </c>
      <c r="B16" s="117"/>
      <c r="C16" s="116">
        <v>10</v>
      </c>
      <c r="D16" s="116">
        <v>10</v>
      </c>
      <c r="F16" s="118" t="s">
        <v>148</v>
      </c>
      <c r="G16" s="117">
        <v>0</v>
      </c>
      <c r="H16" s="116"/>
      <c r="I16" s="116">
        <v>0</v>
      </c>
    </row>
    <row r="17" spans="1:22" ht="12.75" customHeight="1">
      <c r="A17" s="118" t="s">
        <v>149</v>
      </c>
      <c r="B17" s="117">
        <v>0</v>
      </c>
      <c r="C17" s="116"/>
      <c r="D17" s="116">
        <v>100</v>
      </c>
      <c r="F17" s="118" t="s">
        <v>149</v>
      </c>
      <c r="G17" s="117">
        <v>0</v>
      </c>
      <c r="H17" s="116"/>
      <c r="I17" s="116">
        <v>0</v>
      </c>
    </row>
    <row r="18" spans="1:22" ht="13.5" customHeight="1">
      <c r="A18" s="120" t="s">
        <v>150</v>
      </c>
      <c r="B18" s="114">
        <f>+M22</f>
        <v>117.9</v>
      </c>
      <c r="C18" s="115"/>
      <c r="D18" s="115">
        <v>100</v>
      </c>
      <c r="F18" s="120" t="s">
        <v>150</v>
      </c>
      <c r="G18" s="114">
        <v>0</v>
      </c>
      <c r="H18" s="115"/>
      <c r="I18" s="115">
        <v>0</v>
      </c>
      <c r="K18" t="s">
        <v>151</v>
      </c>
      <c r="M18" s="112">
        <v>1118.24</v>
      </c>
    </row>
    <row r="19" spans="1:22" ht="13.5" customHeight="1">
      <c r="A19" s="155" t="s">
        <v>152</v>
      </c>
      <c r="B19" s="116"/>
      <c r="C19" s="116"/>
      <c r="D19" s="117"/>
      <c r="F19" s="109" t="s">
        <v>152</v>
      </c>
      <c r="G19" s="116"/>
      <c r="H19" s="116"/>
      <c r="I19" s="117"/>
      <c r="K19" t="s">
        <v>153</v>
      </c>
      <c r="M19" s="112">
        <v>0</v>
      </c>
      <c r="T19" t="s">
        <v>154</v>
      </c>
      <c r="V19">
        <v>11635.26</v>
      </c>
    </row>
    <row r="20" spans="1:22" ht="12.75" customHeight="1">
      <c r="A20" s="113" t="s">
        <v>155</v>
      </c>
      <c r="B20" s="114">
        <f>+M12</f>
        <v>312</v>
      </c>
      <c r="C20" s="115"/>
      <c r="D20" s="115">
        <v>329.6</v>
      </c>
      <c r="F20" s="113" t="s">
        <v>156</v>
      </c>
      <c r="G20" s="114">
        <f>+R7</f>
        <v>484.8</v>
      </c>
      <c r="H20" s="115">
        <f>+Current20202021!C5+Current20202021!C7+Current20202021!C8+Current20202021!C9</f>
        <v>3222.2</v>
      </c>
      <c r="I20" s="115">
        <v>400</v>
      </c>
      <c r="K20" t="s">
        <v>157</v>
      </c>
      <c r="M20" s="112">
        <v>0</v>
      </c>
      <c r="Q20" t="s">
        <v>158</v>
      </c>
      <c r="R20">
        <v>4084.8</v>
      </c>
      <c r="T20" t="s">
        <v>159</v>
      </c>
      <c r="V20">
        <v>4763.26</v>
      </c>
    </row>
    <row r="21" spans="1:22" ht="13.5" customHeight="1">
      <c r="A21" s="120" t="s">
        <v>160</v>
      </c>
      <c r="B21" s="114">
        <f>+M13</f>
        <v>240</v>
      </c>
      <c r="C21" s="115"/>
      <c r="D21" s="115">
        <v>0</v>
      </c>
      <c r="F21" s="120" t="s">
        <v>160</v>
      </c>
      <c r="G21" s="114">
        <v>0</v>
      </c>
      <c r="H21" s="115"/>
      <c r="I21" s="115">
        <v>0</v>
      </c>
      <c r="K21" t="s">
        <v>161</v>
      </c>
      <c r="M21" s="112">
        <v>20</v>
      </c>
      <c r="U21" t="s">
        <v>162</v>
      </c>
      <c r="V21">
        <v>6872</v>
      </c>
    </row>
    <row r="22" spans="1:22" ht="13.5" customHeight="1">
      <c r="A22" s="155" t="s">
        <v>151</v>
      </c>
      <c r="B22" s="116"/>
      <c r="C22" s="116"/>
      <c r="D22" s="117"/>
      <c r="F22" s="109" t="s">
        <v>151</v>
      </c>
      <c r="G22" s="116"/>
      <c r="H22" s="116"/>
      <c r="I22" s="117"/>
      <c r="K22" t="s">
        <v>58</v>
      </c>
      <c r="M22" s="112">
        <v>117.9</v>
      </c>
    </row>
    <row r="23" spans="1:22" ht="12.75" customHeight="1">
      <c r="A23" s="120" t="s">
        <v>163</v>
      </c>
      <c r="B23" s="114">
        <f>+M18</f>
        <v>1118.24</v>
      </c>
      <c r="C23" s="115"/>
      <c r="D23" s="115">
        <f>(360*4)+150</f>
        <v>1590</v>
      </c>
      <c r="F23" s="120" t="s">
        <v>163</v>
      </c>
      <c r="G23" s="114">
        <v>0</v>
      </c>
      <c r="H23" s="115"/>
      <c r="I23" s="115">
        <v>0</v>
      </c>
      <c r="K23" t="s">
        <v>164</v>
      </c>
      <c r="M23" s="112">
        <v>182.73</v>
      </c>
    </row>
    <row r="24" spans="1:22" ht="13.5" customHeight="1">
      <c r="A24" s="120" t="s">
        <v>165</v>
      </c>
      <c r="B24" s="114">
        <f>+M19</f>
        <v>0</v>
      </c>
      <c r="C24" s="115"/>
      <c r="D24" s="115">
        <v>0</v>
      </c>
      <c r="F24" s="120" t="s">
        <v>165</v>
      </c>
      <c r="G24" s="114">
        <v>0</v>
      </c>
      <c r="H24" s="115"/>
      <c r="I24" s="115">
        <v>0</v>
      </c>
      <c r="K24" t="s">
        <v>166</v>
      </c>
      <c r="M24">
        <v>59.15</v>
      </c>
      <c r="T24" t="s">
        <v>60</v>
      </c>
    </row>
    <row r="25" spans="1:22" ht="13.5" customHeight="1">
      <c r="A25" s="155" t="s">
        <v>166</v>
      </c>
      <c r="B25" s="116"/>
      <c r="C25" s="116"/>
      <c r="D25" s="117"/>
      <c r="F25" s="109" t="s">
        <v>166</v>
      </c>
      <c r="G25" s="116"/>
      <c r="H25" s="116"/>
      <c r="I25" s="117"/>
      <c r="K25" t="s">
        <v>167</v>
      </c>
      <c r="M25" s="112">
        <v>205.8</v>
      </c>
    </row>
    <row r="26" spans="1:22" ht="12.75" customHeight="1">
      <c r="A26" s="120" t="s">
        <v>168</v>
      </c>
      <c r="B26" s="114">
        <v>40</v>
      </c>
      <c r="C26" s="115"/>
      <c r="D26" s="115">
        <v>120</v>
      </c>
      <c r="F26" s="120" t="s">
        <v>4</v>
      </c>
      <c r="G26" s="114">
        <v>0</v>
      </c>
      <c r="H26" s="115"/>
      <c r="I26" s="115">
        <v>0</v>
      </c>
      <c r="K26" t="s">
        <v>169</v>
      </c>
      <c r="M26">
        <v>0</v>
      </c>
    </row>
    <row r="27" spans="1:22" ht="13.5" customHeight="1">
      <c r="A27" s="120" t="s">
        <v>170</v>
      </c>
      <c r="B27" s="114">
        <v>19.149999999999999</v>
      </c>
      <c r="C27" s="115"/>
      <c r="D27" s="115">
        <v>0</v>
      </c>
      <c r="F27" s="120" t="s">
        <v>134</v>
      </c>
      <c r="G27" s="114">
        <v>0</v>
      </c>
      <c r="H27" s="115"/>
      <c r="I27" s="115">
        <v>0</v>
      </c>
      <c r="K27" t="s">
        <v>171</v>
      </c>
      <c r="M27" s="112">
        <v>670.98</v>
      </c>
    </row>
    <row r="28" spans="1:22" ht="13.5" customHeight="1">
      <c r="A28" s="155" t="s">
        <v>172</v>
      </c>
      <c r="B28" s="116"/>
      <c r="C28" s="116"/>
      <c r="D28" s="117"/>
      <c r="F28" s="109" t="s">
        <v>172</v>
      </c>
      <c r="G28" s="116"/>
      <c r="H28" s="116"/>
      <c r="I28" s="117"/>
      <c r="L28" t="s">
        <v>107</v>
      </c>
      <c r="M28">
        <v>4763.26</v>
      </c>
    </row>
    <row r="29" spans="1:22" ht="12.75" customHeight="1">
      <c r="A29" s="121" t="s">
        <v>173</v>
      </c>
      <c r="B29" s="114">
        <v>0</v>
      </c>
      <c r="C29" s="115"/>
      <c r="D29" s="115">
        <v>200</v>
      </c>
      <c r="F29" s="121" t="s">
        <v>174</v>
      </c>
      <c r="G29" s="114">
        <v>0</v>
      </c>
      <c r="H29" s="115"/>
      <c r="I29" s="115">
        <v>0</v>
      </c>
      <c r="L29" t="s">
        <v>175</v>
      </c>
      <c r="M29">
        <v>6872</v>
      </c>
    </row>
    <row r="30" spans="1:22" ht="12.75" customHeight="1">
      <c r="A30" s="121" t="s">
        <v>167</v>
      </c>
      <c r="B30" s="114">
        <f>+M25</f>
        <v>205.8</v>
      </c>
      <c r="C30" s="115"/>
      <c r="D30" s="115">
        <f>206*1.02</f>
        <v>210.12</v>
      </c>
      <c r="F30" s="121" t="str">
        <f>+A30</f>
        <v>Dog Bins</v>
      </c>
      <c r="G30" s="114">
        <v>0</v>
      </c>
      <c r="H30" s="115"/>
      <c r="I30" s="115">
        <v>0</v>
      </c>
    </row>
    <row r="31" spans="1:22" ht="12.75" customHeight="1">
      <c r="A31" s="121" t="s">
        <v>176</v>
      </c>
      <c r="B31" s="114"/>
      <c r="C31" s="115"/>
      <c r="D31" s="115">
        <v>100</v>
      </c>
      <c r="F31" s="121"/>
      <c r="G31" s="114"/>
      <c r="H31" s="115"/>
      <c r="I31" s="115"/>
    </row>
    <row r="32" spans="1:22" ht="12.75" customHeight="1">
      <c r="A32" s="122" t="s">
        <v>177</v>
      </c>
      <c r="B32" s="111">
        <v>20</v>
      </c>
      <c r="C32" s="110"/>
      <c r="D32" s="110">
        <v>20</v>
      </c>
      <c r="F32" s="122" t="str">
        <f>+A32</f>
        <v>ENC Licences</v>
      </c>
      <c r="G32" s="111">
        <v>0</v>
      </c>
      <c r="H32" s="110"/>
      <c r="I32" s="110">
        <v>0</v>
      </c>
    </row>
    <row r="33" spans="1:9" ht="13.5" customHeight="1">
      <c r="A33" s="121" t="s">
        <v>178</v>
      </c>
      <c r="B33" s="114">
        <f>+M27</f>
        <v>670.98</v>
      </c>
      <c r="C33" s="115"/>
      <c r="D33" s="115">
        <v>0</v>
      </c>
      <c r="F33" s="121" t="str">
        <f>+A33</f>
        <v>Capital expenditure</v>
      </c>
      <c r="G33" s="114">
        <v>0</v>
      </c>
      <c r="H33" s="115"/>
      <c r="I33" s="115">
        <v>0</v>
      </c>
    </row>
    <row r="34" spans="1:9" ht="13.5" customHeight="1">
      <c r="A34" s="156" t="s">
        <v>78</v>
      </c>
      <c r="B34" s="124">
        <f>SUM(B7:B33)</f>
        <v>4763.26</v>
      </c>
      <c r="C34" s="124"/>
      <c r="D34" s="124">
        <f>SUM(D6:D33)</f>
        <v>5261.4160000000002</v>
      </c>
      <c r="F34" s="123" t="s">
        <v>78</v>
      </c>
      <c r="G34" s="124">
        <f>SUM(G7:G33)</f>
        <v>484.8</v>
      </c>
      <c r="H34" s="124"/>
      <c r="I34" s="124">
        <f>SUM(I6:I33)</f>
        <v>400</v>
      </c>
    </row>
    <row r="35" spans="1:9" ht="13.5" customHeight="1"/>
    <row r="36" spans="1:9" ht="12.75" customHeight="1">
      <c r="A36" s="125" t="s">
        <v>179</v>
      </c>
      <c r="B36" s="126">
        <v>0</v>
      </c>
      <c r="C36" s="127"/>
    </row>
    <row r="37" spans="1:9" ht="12.75" customHeight="1">
      <c r="A37" s="128" t="s">
        <v>180</v>
      </c>
      <c r="B37" s="129">
        <v>0</v>
      </c>
      <c r="C37" s="127"/>
    </row>
    <row r="38" spans="1:9" ht="12.75" customHeight="1">
      <c r="A38" s="125" t="s">
        <v>181</v>
      </c>
      <c r="B38" s="126">
        <f>I34</f>
        <v>400</v>
      </c>
      <c r="C38" s="127"/>
    </row>
    <row r="39" spans="1:9" ht="13.5" customHeight="1">
      <c r="A39" s="130" t="s">
        <v>142</v>
      </c>
      <c r="B39" s="131">
        <v>3600</v>
      </c>
      <c r="C39" s="127"/>
    </row>
    <row r="40" spans="1:9" ht="13.5" customHeight="1">
      <c r="A40" s="125" t="s">
        <v>107</v>
      </c>
      <c r="B40" s="132">
        <f>SUM(B36:B39)</f>
        <v>4000</v>
      </c>
      <c r="C40" s="133"/>
    </row>
    <row r="41" spans="1:9" ht="13.5" customHeight="1"/>
    <row r="42" spans="1:9" ht="13.5" customHeight="1">
      <c r="A42" s="125" t="s">
        <v>182</v>
      </c>
      <c r="B42" s="134">
        <f>D34</f>
        <v>5261.4160000000002</v>
      </c>
      <c r="C42" s="127"/>
    </row>
    <row r="43" spans="1:9" ht="12.75" customHeight="1">
      <c r="A43" s="125" t="s">
        <v>183</v>
      </c>
      <c r="B43" s="135">
        <f>B40-B42</f>
        <v>-1261.4160000000002</v>
      </c>
      <c r="C43" s="133"/>
    </row>
  </sheetData>
  <pageMargins left="0.70826771653543308" right="0.70826771653543308" top="1.0433070866141732" bottom="1.0433070866141732" header="0.74803149606299213" footer="0.74803149606299213"/>
  <pageSetup paperSize="0" fitToWidth="0" fitToHeight="0" pageOrder="overThenDown" orientation="landscape" horizontalDpi="0" verticalDpi="0" copies="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>
      <selection activeCell="C32" sqref="C32"/>
    </sheetView>
  </sheetViews>
  <sheetFormatPr defaultRowHeight="12.75" customHeight="1"/>
  <cols>
    <col min="1" max="1" width="12.5" customWidth="1"/>
    <col min="2" max="2" width="17.875" customWidth="1"/>
    <col min="3" max="4" width="8.375" customWidth="1"/>
    <col min="5" max="5" width="13.375" customWidth="1"/>
    <col min="6" max="6" width="42.25" customWidth="1"/>
    <col min="7" max="7" width="11.375" customWidth="1"/>
    <col min="8" max="64" width="8.375" customWidth="1"/>
  </cols>
  <sheetData>
    <row r="1" spans="1:10" ht="30.2" customHeight="1">
      <c r="A1" s="143" t="s">
        <v>198</v>
      </c>
      <c r="B1" s="112"/>
    </row>
    <row r="2" spans="1:10" ht="13.5" customHeight="1"/>
    <row r="3" spans="1:10" ht="16.5" customHeight="1">
      <c r="A3" s="70" t="s">
        <v>0</v>
      </c>
      <c r="B3" s="71"/>
      <c r="C3" s="72" t="s">
        <v>1</v>
      </c>
      <c r="D3" s="73"/>
      <c r="E3" s="74"/>
      <c r="F3" s="75" t="s">
        <v>2</v>
      </c>
      <c r="G3" s="76"/>
      <c r="H3" s="77"/>
      <c r="I3" s="77"/>
      <c r="J3" s="78"/>
    </row>
    <row r="4" spans="1:10" ht="13.5" customHeight="1">
      <c r="A4" s="79" t="s">
        <v>4</v>
      </c>
      <c r="B4" s="33"/>
      <c r="C4" s="33"/>
      <c r="D4" s="33"/>
      <c r="E4" s="58" t="s">
        <v>78</v>
      </c>
      <c r="F4" s="80"/>
      <c r="G4" s="80"/>
      <c r="H4" s="80"/>
      <c r="I4" s="80"/>
      <c r="J4" s="80"/>
    </row>
    <row r="5" spans="1:10" ht="13.5" customHeight="1">
      <c r="A5" s="81" t="s">
        <v>5</v>
      </c>
      <c r="B5" s="30" t="s">
        <v>12</v>
      </c>
      <c r="C5" s="20" t="s">
        <v>8</v>
      </c>
      <c r="D5" s="33"/>
      <c r="E5" s="82" t="s">
        <v>5</v>
      </c>
      <c r="F5" s="23" t="s">
        <v>6</v>
      </c>
      <c r="G5" s="83" t="s">
        <v>7</v>
      </c>
      <c r="H5" s="45" t="s">
        <v>8</v>
      </c>
      <c r="I5" s="82" t="s">
        <v>9</v>
      </c>
      <c r="J5" s="83" t="s">
        <v>10</v>
      </c>
    </row>
    <row r="6" spans="1:10" ht="12.75" customHeight="1">
      <c r="A6" s="25">
        <v>43763</v>
      </c>
      <c r="B6" s="84" t="s">
        <v>199</v>
      </c>
      <c r="C6" s="136">
        <v>9230</v>
      </c>
      <c r="D6" s="35"/>
      <c r="E6" s="31">
        <v>43999</v>
      </c>
      <c r="F6" s="32" t="s">
        <v>200</v>
      </c>
      <c r="G6" s="21" t="s">
        <v>201</v>
      </c>
      <c r="H6" s="22">
        <v>2149.7600000000002</v>
      </c>
      <c r="I6" s="30" t="s">
        <v>14</v>
      </c>
      <c r="J6" s="24" t="s">
        <v>14</v>
      </c>
    </row>
    <row r="7" spans="1:10" ht="12.75" customHeight="1">
      <c r="A7" s="25"/>
      <c r="B7" s="87"/>
      <c r="C7" s="136"/>
      <c r="D7" s="35"/>
      <c r="E7" s="31">
        <v>44004</v>
      </c>
      <c r="F7" s="34" t="s">
        <v>24</v>
      </c>
      <c r="G7" s="21" t="s">
        <v>17</v>
      </c>
      <c r="H7" s="22">
        <v>89.8</v>
      </c>
      <c r="I7" s="30" t="s">
        <v>14</v>
      </c>
      <c r="J7" s="24" t="s">
        <v>14</v>
      </c>
    </row>
    <row r="8" spans="1:10" ht="12.75" customHeight="1">
      <c r="A8" s="25"/>
      <c r="B8" s="20"/>
      <c r="C8" s="139"/>
      <c r="D8" s="35"/>
      <c r="E8" s="19">
        <v>44015</v>
      </c>
      <c r="F8" s="38" t="s">
        <v>35</v>
      </c>
      <c r="G8" s="21" t="s">
        <v>17</v>
      </c>
      <c r="H8" s="34">
        <v>14.99</v>
      </c>
      <c r="I8" s="24" t="s">
        <v>14</v>
      </c>
      <c r="J8" s="24" t="s">
        <v>14</v>
      </c>
    </row>
    <row r="9" spans="1:10" ht="12.75" customHeight="1">
      <c r="A9" s="88"/>
      <c r="B9" s="29"/>
      <c r="C9" s="136"/>
      <c r="D9" s="35"/>
      <c r="E9" s="91">
        <v>44035</v>
      </c>
      <c r="F9" s="32" t="s">
        <v>202</v>
      </c>
      <c r="G9" s="137"/>
      <c r="H9" s="144">
        <v>519.99</v>
      </c>
      <c r="I9" s="24" t="s">
        <v>14</v>
      </c>
      <c r="J9" s="24" t="s">
        <v>14</v>
      </c>
    </row>
    <row r="10" spans="1:10" ht="12.75" customHeight="1">
      <c r="A10" s="25"/>
      <c r="B10" s="20"/>
      <c r="C10" s="136"/>
      <c r="D10" s="35"/>
      <c r="E10" s="91">
        <v>44035</v>
      </c>
      <c r="F10" s="38" t="s">
        <v>203</v>
      </c>
      <c r="G10" s="137"/>
      <c r="H10" s="144">
        <v>240.19</v>
      </c>
      <c r="I10" s="24" t="s">
        <v>14</v>
      </c>
      <c r="J10" s="24" t="s">
        <v>14</v>
      </c>
    </row>
    <row r="11" spans="1:10" ht="12.75" customHeight="1">
      <c r="A11" s="25"/>
      <c r="B11" s="20"/>
      <c r="C11" s="139"/>
      <c r="D11" s="35"/>
      <c r="E11" s="19">
        <v>44036</v>
      </c>
      <c r="F11" s="34" t="s">
        <v>38</v>
      </c>
      <c r="G11" s="21"/>
      <c r="H11" s="34">
        <v>239.94</v>
      </c>
      <c r="I11" s="24" t="s">
        <v>14</v>
      </c>
      <c r="J11" s="24" t="s">
        <v>14</v>
      </c>
    </row>
    <row r="12" spans="1:10" ht="12.75" customHeight="1">
      <c r="A12" s="25"/>
      <c r="B12" s="20"/>
      <c r="C12" s="136"/>
      <c r="D12" s="35"/>
      <c r="E12" s="19">
        <v>44035</v>
      </c>
      <c r="F12" s="20" t="s">
        <v>40</v>
      </c>
      <c r="G12" s="21"/>
      <c r="H12" s="34">
        <v>299.99</v>
      </c>
      <c r="I12" s="24" t="s">
        <v>14</v>
      </c>
      <c r="J12" s="24" t="s">
        <v>14</v>
      </c>
    </row>
    <row r="13" spans="1:10" ht="12.75" customHeight="1">
      <c r="A13" s="88"/>
      <c r="B13" s="20"/>
      <c r="C13" s="136"/>
      <c r="D13" s="90"/>
      <c r="E13" s="19">
        <v>44044</v>
      </c>
      <c r="F13" s="34" t="s">
        <v>42</v>
      </c>
      <c r="G13" s="21" t="s">
        <v>17</v>
      </c>
      <c r="H13" s="34">
        <v>69.599999999999994</v>
      </c>
      <c r="I13" s="24" t="s">
        <v>14</v>
      </c>
      <c r="J13" s="24" t="s">
        <v>14</v>
      </c>
    </row>
    <row r="14" spans="1:10" ht="12.75" customHeight="1">
      <c r="A14" s="81"/>
      <c r="B14" s="20"/>
      <c r="C14" s="136"/>
      <c r="D14" s="35"/>
      <c r="E14" s="40"/>
      <c r="F14" s="32"/>
      <c r="G14" s="137"/>
      <c r="H14" s="144"/>
      <c r="I14" s="24"/>
      <c r="J14" s="24"/>
    </row>
    <row r="15" spans="1:10" ht="12.75" customHeight="1">
      <c r="A15" s="92"/>
      <c r="B15" s="20"/>
      <c r="C15" s="139"/>
      <c r="D15" s="35"/>
      <c r="E15" s="19">
        <v>44061</v>
      </c>
      <c r="F15" s="34" t="s">
        <v>50</v>
      </c>
      <c r="G15" s="21" t="s">
        <v>48</v>
      </c>
      <c r="H15" s="34">
        <v>56.52</v>
      </c>
      <c r="I15" s="30"/>
      <c r="J15" s="24" t="s">
        <v>14</v>
      </c>
    </row>
    <row r="16" spans="1:10" ht="12.75" customHeight="1">
      <c r="A16" s="81"/>
      <c r="B16" s="20"/>
      <c r="C16" s="136"/>
      <c r="D16" s="35"/>
      <c r="E16" s="19">
        <v>44061</v>
      </c>
      <c r="F16" s="20" t="s">
        <v>53</v>
      </c>
      <c r="G16" s="21" t="s">
        <v>48</v>
      </c>
      <c r="H16" s="34">
        <v>63.99</v>
      </c>
      <c r="I16" s="30"/>
      <c r="J16" s="24" t="s">
        <v>14</v>
      </c>
    </row>
    <row r="17" spans="1:10" ht="12.75" customHeight="1">
      <c r="A17" s="25"/>
      <c r="B17" s="20"/>
      <c r="C17" s="136"/>
      <c r="D17" s="35"/>
      <c r="E17" s="49">
        <v>44064</v>
      </c>
      <c r="F17" s="20" t="s">
        <v>55</v>
      </c>
      <c r="G17" s="21" t="s">
        <v>56</v>
      </c>
      <c r="H17" s="34">
        <v>1458.01</v>
      </c>
      <c r="I17" s="30" t="s">
        <v>14</v>
      </c>
      <c r="J17" s="24" t="s">
        <v>14</v>
      </c>
    </row>
    <row r="18" spans="1:10" ht="12.75" customHeight="1">
      <c r="A18" s="92"/>
      <c r="B18" s="20"/>
      <c r="C18" s="136"/>
      <c r="D18" s="35"/>
      <c r="E18" s="18"/>
      <c r="F18" s="38"/>
      <c r="G18" s="21"/>
      <c r="H18" s="34"/>
      <c r="I18" s="24"/>
      <c r="J18" s="24"/>
    </row>
    <row r="19" spans="1:10" ht="12.75" customHeight="1">
      <c r="A19" s="92"/>
      <c r="B19" s="20"/>
      <c r="C19" s="136"/>
      <c r="D19" s="35"/>
      <c r="E19" s="40"/>
      <c r="F19" s="26"/>
      <c r="G19" s="137"/>
      <c r="H19" s="138"/>
      <c r="I19" s="24"/>
      <c r="J19" s="24"/>
    </row>
    <row r="20" spans="1:10" ht="12.75" customHeight="1">
      <c r="A20" s="92"/>
      <c r="B20" s="20"/>
      <c r="C20" s="136"/>
      <c r="D20" s="35"/>
      <c r="E20" s="40"/>
      <c r="F20" s="26"/>
      <c r="G20" s="137"/>
      <c r="H20" s="138"/>
      <c r="I20" s="24"/>
      <c r="J20" s="24"/>
    </row>
    <row r="21" spans="1:10" ht="12.75" customHeight="1">
      <c r="A21" s="92"/>
      <c r="B21" s="20"/>
      <c r="C21" s="136"/>
      <c r="D21" s="35"/>
      <c r="E21" s="40"/>
      <c r="F21" s="26"/>
      <c r="G21" s="137"/>
      <c r="H21" s="138"/>
      <c r="I21" s="24"/>
      <c r="J21" s="24"/>
    </row>
    <row r="22" spans="1:10" ht="12.75" customHeight="1">
      <c r="A22" s="92"/>
      <c r="B22" s="20"/>
      <c r="C22" s="136"/>
      <c r="D22" s="35"/>
      <c r="E22" s="40"/>
      <c r="F22" s="26"/>
      <c r="G22" s="137"/>
      <c r="H22" s="138"/>
      <c r="I22" s="24"/>
      <c r="J22" s="24"/>
    </row>
    <row r="23" spans="1:10" ht="12.75" customHeight="1">
      <c r="A23" s="92"/>
      <c r="B23" s="20"/>
      <c r="C23" s="136"/>
      <c r="D23" s="35"/>
      <c r="E23" s="40"/>
      <c r="F23" s="26"/>
      <c r="G23" s="137"/>
      <c r="H23" s="138"/>
      <c r="I23" s="24"/>
      <c r="J23" s="24"/>
    </row>
    <row r="24" spans="1:10" ht="12.75" customHeight="1">
      <c r="A24" s="92"/>
      <c r="B24" s="20"/>
      <c r="C24" s="136"/>
      <c r="D24" s="35"/>
      <c r="E24" s="40"/>
      <c r="F24" s="26"/>
      <c r="G24" s="137"/>
      <c r="H24" s="138"/>
      <c r="I24" s="24"/>
      <c r="J24" s="24"/>
    </row>
    <row r="25" spans="1:10" ht="12.75" customHeight="1">
      <c r="A25" s="92"/>
      <c r="B25" s="20"/>
      <c r="C25" s="136"/>
      <c r="D25" s="141"/>
      <c r="E25" s="40"/>
      <c r="F25" s="26"/>
      <c r="G25" s="137"/>
      <c r="H25" s="138"/>
      <c r="I25" s="24"/>
      <c r="J25" s="24"/>
    </row>
    <row r="26" spans="1:10" ht="13.5" customHeight="1">
      <c r="A26" s="92"/>
      <c r="B26" s="20"/>
      <c r="C26" s="136"/>
      <c r="D26" s="98"/>
      <c r="E26" s="99"/>
      <c r="F26" s="80"/>
      <c r="G26" s="100" t="s">
        <v>107</v>
      </c>
      <c r="H26" s="142">
        <f>SUM(H6:H25)</f>
        <v>5202.78</v>
      </c>
      <c r="I26" s="80"/>
      <c r="J26" s="80"/>
    </row>
    <row r="27" spans="1:10" ht="12.75" customHeight="1">
      <c r="A27" s="92"/>
      <c r="B27" s="20"/>
      <c r="C27" s="136"/>
      <c r="D27" s="80"/>
      <c r="E27" s="80"/>
      <c r="F27" s="80"/>
      <c r="G27" s="80"/>
      <c r="H27" s="80"/>
      <c r="I27" s="80"/>
      <c r="J27" s="80"/>
    </row>
    <row r="28" spans="1:10" ht="12.75" customHeight="1">
      <c r="A28" s="92"/>
      <c r="B28" s="20"/>
      <c r="C28" s="136"/>
    </row>
    <row r="29" spans="1:10" ht="12.75" customHeight="1">
      <c r="A29" s="92"/>
      <c r="B29" s="20"/>
      <c r="C29" s="34"/>
    </row>
    <row r="30" spans="1:10" ht="13.5" customHeight="1">
      <c r="A30" s="92"/>
      <c r="B30" s="20"/>
      <c r="C30" s="34"/>
    </row>
    <row r="31" spans="1:10" ht="13.5" customHeight="1">
      <c r="B31" s="101" t="s">
        <v>108</v>
      </c>
      <c r="C31" s="102">
        <f>SUM(C6:C30)</f>
        <v>9230</v>
      </c>
    </row>
    <row r="32" spans="1:10" ht="13.5" customHeight="1">
      <c r="B32" s="27" t="s">
        <v>109</v>
      </c>
      <c r="C32" s="102">
        <f>C31-H26</f>
        <v>4027.2200000000003</v>
      </c>
    </row>
    <row r="33" spans="2:2" ht="12.75" customHeight="1">
      <c r="B33" s="69"/>
    </row>
  </sheetData>
  <pageMargins left="0.70000000000000007" right="0.70000000000000007" top="1.045275590551181" bottom="1.045275590551181" header="0.74999999999999989" footer="0.74999999999999989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workbookViewId="0">
      <selection activeCell="C32" sqref="C32"/>
    </sheetView>
  </sheetViews>
  <sheetFormatPr defaultRowHeight="12.75" customHeight="1"/>
  <cols>
    <col min="1" max="1" width="13.5" customWidth="1"/>
    <col min="2" max="2" width="18.625" customWidth="1"/>
    <col min="3" max="3" width="13.5" customWidth="1"/>
    <col min="4" max="4" width="15.875" customWidth="1"/>
    <col min="5" max="5" width="16.375" customWidth="1"/>
    <col min="6" max="6" width="29" customWidth="1"/>
    <col min="7" max="64" width="8.375" customWidth="1"/>
  </cols>
  <sheetData>
    <row r="1" spans="1:10" ht="30.75" customHeight="1">
      <c r="A1" s="66" t="s">
        <v>184</v>
      </c>
      <c r="B1" s="67"/>
      <c r="C1" s="68"/>
      <c r="D1" s="66"/>
    </row>
    <row r="2" spans="1:10" ht="13.5" customHeight="1">
      <c r="B2" s="69"/>
    </row>
    <row r="3" spans="1:10" ht="16.5" customHeight="1">
      <c r="A3" s="70" t="s">
        <v>0</v>
      </c>
      <c r="B3" s="71"/>
      <c r="C3" s="72" t="s">
        <v>1</v>
      </c>
      <c r="D3" s="73"/>
      <c r="E3" s="74"/>
      <c r="F3" s="75" t="s">
        <v>2</v>
      </c>
      <c r="G3" s="76"/>
      <c r="H3" s="77"/>
      <c r="I3" s="77"/>
      <c r="J3" s="78"/>
    </row>
    <row r="4" spans="1:10" ht="13.5" customHeight="1">
      <c r="A4" s="79" t="s">
        <v>4</v>
      </c>
      <c r="B4" s="33"/>
      <c r="C4" s="33"/>
      <c r="D4" s="33"/>
      <c r="E4" s="58" t="s">
        <v>78</v>
      </c>
      <c r="F4" s="80"/>
      <c r="G4" s="80"/>
      <c r="H4" s="80"/>
      <c r="I4" s="80"/>
      <c r="J4" s="80"/>
    </row>
    <row r="5" spans="1:10" ht="13.5" customHeight="1">
      <c r="A5" s="81" t="s">
        <v>5</v>
      </c>
      <c r="B5" s="30" t="s">
        <v>12</v>
      </c>
      <c r="C5" s="20" t="s">
        <v>8</v>
      </c>
      <c r="D5" s="33"/>
      <c r="E5" s="82" t="s">
        <v>5</v>
      </c>
      <c r="F5" s="23" t="s">
        <v>6</v>
      </c>
      <c r="G5" s="83" t="s">
        <v>7</v>
      </c>
      <c r="H5" s="45" t="s">
        <v>8</v>
      </c>
      <c r="I5" s="82" t="s">
        <v>9</v>
      </c>
      <c r="J5" s="83" t="s">
        <v>10</v>
      </c>
    </row>
    <row r="6" spans="1:10" ht="12.75" customHeight="1">
      <c r="A6" s="25">
        <v>43167</v>
      </c>
      <c r="B6" s="84" t="s">
        <v>185</v>
      </c>
      <c r="C6" s="136">
        <v>1987.67</v>
      </c>
      <c r="D6" s="35"/>
      <c r="E6" s="91">
        <v>43208</v>
      </c>
      <c r="F6" s="26" t="s">
        <v>186</v>
      </c>
      <c r="G6" s="137">
        <v>100894</v>
      </c>
      <c r="H6" s="138">
        <v>18.579999999999998</v>
      </c>
      <c r="I6" s="24" t="s">
        <v>14</v>
      </c>
      <c r="J6" s="24"/>
    </row>
    <row r="7" spans="1:10" ht="12.75" customHeight="1">
      <c r="A7" s="25"/>
      <c r="B7" s="87"/>
      <c r="C7" s="136"/>
      <c r="D7" s="35"/>
      <c r="E7" s="91">
        <v>43208</v>
      </c>
      <c r="F7" s="26" t="s">
        <v>187</v>
      </c>
      <c r="G7" s="137">
        <v>100894</v>
      </c>
      <c r="H7" s="138">
        <v>12.56</v>
      </c>
      <c r="I7" s="24" t="s">
        <v>14</v>
      </c>
      <c r="J7" s="24"/>
    </row>
    <row r="8" spans="1:10" ht="12.75" customHeight="1">
      <c r="A8" s="25"/>
      <c r="B8" s="20"/>
      <c r="C8" s="139"/>
      <c r="D8" s="35"/>
      <c r="E8" s="91">
        <v>43294</v>
      </c>
      <c r="F8" s="26" t="s">
        <v>188</v>
      </c>
      <c r="G8" s="137">
        <v>100901</v>
      </c>
      <c r="H8" s="138">
        <v>12.56</v>
      </c>
      <c r="I8" s="24"/>
      <c r="J8" s="24"/>
    </row>
    <row r="9" spans="1:10" ht="12.75" customHeight="1">
      <c r="A9" s="88"/>
      <c r="B9" s="29"/>
      <c r="C9" s="136"/>
      <c r="D9" s="35"/>
      <c r="E9" s="91">
        <v>43419</v>
      </c>
      <c r="F9" s="26" t="s">
        <v>189</v>
      </c>
      <c r="G9" s="137" t="s">
        <v>190</v>
      </c>
      <c r="H9" s="138">
        <v>12.56</v>
      </c>
      <c r="I9" s="24"/>
      <c r="J9" s="24"/>
    </row>
    <row r="10" spans="1:10" ht="12.75" customHeight="1">
      <c r="A10" s="25"/>
      <c r="B10" s="20"/>
      <c r="C10" s="136"/>
      <c r="D10" s="35"/>
      <c r="E10" s="91">
        <v>43539</v>
      </c>
      <c r="F10" s="86" t="s">
        <v>191</v>
      </c>
      <c r="G10" s="137">
        <v>100920</v>
      </c>
      <c r="H10" s="138">
        <v>34.56</v>
      </c>
      <c r="I10" s="24"/>
      <c r="J10" s="24"/>
    </row>
    <row r="11" spans="1:10" ht="12.75" customHeight="1">
      <c r="A11" s="25"/>
      <c r="B11" s="20"/>
      <c r="C11" s="139"/>
      <c r="D11" s="35"/>
      <c r="E11" s="91">
        <v>43539</v>
      </c>
      <c r="F11" s="26" t="s">
        <v>192</v>
      </c>
      <c r="G11" s="137">
        <v>100921</v>
      </c>
      <c r="H11" s="138">
        <f>+H9</f>
        <v>12.56</v>
      </c>
      <c r="I11" s="24"/>
      <c r="J11" s="24"/>
    </row>
    <row r="12" spans="1:10" ht="12.75" customHeight="1">
      <c r="A12" s="25"/>
      <c r="B12" s="20"/>
      <c r="C12" s="136"/>
      <c r="D12" s="35"/>
      <c r="E12" s="91">
        <v>43553</v>
      </c>
      <c r="F12" s="86" t="s">
        <v>193</v>
      </c>
      <c r="G12" s="137">
        <v>100924</v>
      </c>
      <c r="H12" s="138">
        <v>670.98</v>
      </c>
      <c r="I12" s="24"/>
      <c r="J12" s="24"/>
    </row>
    <row r="13" spans="1:10" ht="12.75" customHeight="1">
      <c r="A13" s="88"/>
      <c r="B13" s="20"/>
      <c r="C13" s="136"/>
      <c r="D13" s="90"/>
      <c r="E13" s="91">
        <v>43661</v>
      </c>
      <c r="F13" s="26" t="s">
        <v>194</v>
      </c>
      <c r="G13" s="137" t="s">
        <v>195</v>
      </c>
      <c r="H13" s="138">
        <v>12.56</v>
      </c>
      <c r="I13" s="24" t="s">
        <v>14</v>
      </c>
      <c r="J13" s="24"/>
    </row>
    <row r="14" spans="1:10" ht="12.75" customHeight="1">
      <c r="A14" s="81"/>
      <c r="B14" s="20"/>
      <c r="C14" s="136"/>
      <c r="D14" s="35"/>
      <c r="E14" s="49">
        <v>43736</v>
      </c>
      <c r="F14" s="20" t="s">
        <v>196</v>
      </c>
      <c r="G14" s="140">
        <v>100938</v>
      </c>
      <c r="H14" s="136">
        <v>12.56</v>
      </c>
      <c r="I14" s="24" t="s">
        <v>14</v>
      </c>
      <c r="J14" s="24"/>
    </row>
    <row r="15" spans="1:10" ht="12.75" customHeight="1">
      <c r="A15" s="92"/>
      <c r="B15" s="20"/>
      <c r="C15" s="139"/>
      <c r="D15" s="35"/>
      <c r="E15" s="19">
        <v>43756</v>
      </c>
      <c r="F15" s="20" t="s">
        <v>51</v>
      </c>
      <c r="G15" s="140">
        <v>100945</v>
      </c>
      <c r="H15" s="136">
        <v>200</v>
      </c>
      <c r="I15" s="83" t="s">
        <v>14</v>
      </c>
      <c r="J15" s="24" t="s">
        <v>14</v>
      </c>
    </row>
    <row r="16" spans="1:10" ht="12.75" customHeight="1">
      <c r="A16" s="81"/>
      <c r="B16" s="20"/>
      <c r="C16" s="136"/>
      <c r="D16" s="35"/>
      <c r="E16" s="19">
        <v>43756</v>
      </c>
      <c r="F16" s="20" t="s">
        <v>197</v>
      </c>
      <c r="G16" s="140">
        <v>100946</v>
      </c>
      <c r="H16" s="136">
        <v>246.23</v>
      </c>
      <c r="I16" s="24" t="s">
        <v>14</v>
      </c>
      <c r="J16" s="24" t="s">
        <v>14</v>
      </c>
    </row>
    <row r="17" spans="1:10" ht="12.75" customHeight="1">
      <c r="A17" s="25"/>
      <c r="B17" s="20"/>
      <c r="C17" s="136"/>
      <c r="D17" s="35"/>
      <c r="E17" s="91">
        <v>44081</v>
      </c>
      <c r="F17" s="87" t="s">
        <v>241</v>
      </c>
      <c r="G17" s="137" t="s">
        <v>235</v>
      </c>
      <c r="H17" s="138">
        <v>47.33</v>
      </c>
      <c r="I17" s="24"/>
      <c r="J17" s="24"/>
    </row>
    <row r="18" spans="1:10" ht="12.75" customHeight="1">
      <c r="A18" s="92"/>
      <c r="B18" s="20"/>
      <c r="C18" s="136"/>
      <c r="D18" s="35"/>
      <c r="E18" s="40"/>
      <c r="F18" s="26"/>
      <c r="G18" s="137"/>
      <c r="H18" s="138"/>
      <c r="I18" s="24"/>
      <c r="J18" s="24"/>
    </row>
    <row r="19" spans="1:10" ht="12.75" customHeight="1">
      <c r="A19" s="92"/>
      <c r="B19" s="20"/>
      <c r="C19" s="136"/>
      <c r="D19" s="35"/>
      <c r="E19" s="40"/>
      <c r="F19" s="26"/>
      <c r="G19" s="137"/>
      <c r="H19" s="138"/>
      <c r="I19" s="24"/>
      <c r="J19" s="24"/>
    </row>
    <row r="20" spans="1:10" ht="12.75" customHeight="1">
      <c r="A20" s="92"/>
      <c r="B20" s="20"/>
      <c r="C20" s="136"/>
      <c r="D20" s="35"/>
      <c r="E20" s="40"/>
      <c r="F20" s="26"/>
      <c r="G20" s="137"/>
      <c r="H20" s="138"/>
      <c r="I20" s="24"/>
      <c r="J20" s="24"/>
    </row>
    <row r="21" spans="1:10" ht="12.75" customHeight="1">
      <c r="A21" s="92"/>
      <c r="B21" s="20"/>
      <c r="C21" s="136"/>
      <c r="D21" s="35"/>
      <c r="E21" s="40"/>
      <c r="F21" s="26"/>
      <c r="G21" s="137"/>
      <c r="H21" s="138"/>
      <c r="I21" s="24"/>
      <c r="J21" s="24"/>
    </row>
    <row r="22" spans="1:10" ht="12.75" customHeight="1">
      <c r="A22" s="92"/>
      <c r="B22" s="20"/>
      <c r="C22" s="136"/>
      <c r="D22" s="35"/>
      <c r="E22" s="40"/>
      <c r="F22" s="26"/>
      <c r="G22" s="137"/>
      <c r="H22" s="138"/>
      <c r="I22" s="24"/>
      <c r="J22" s="24"/>
    </row>
    <row r="23" spans="1:10" ht="12.75" customHeight="1">
      <c r="A23" s="92"/>
      <c r="B23" s="20"/>
      <c r="C23" s="136"/>
      <c r="D23" s="35"/>
      <c r="E23" s="40"/>
      <c r="F23" s="26"/>
      <c r="G23" s="137"/>
      <c r="H23" s="138"/>
      <c r="I23" s="24"/>
      <c r="J23" s="24"/>
    </row>
    <row r="24" spans="1:10" ht="12.75" customHeight="1">
      <c r="A24" s="92"/>
      <c r="B24" s="20"/>
      <c r="C24" s="136"/>
      <c r="D24" s="35"/>
      <c r="E24" s="40"/>
      <c r="F24" s="26"/>
      <c r="G24" s="137"/>
      <c r="H24" s="138"/>
      <c r="I24" s="24"/>
      <c r="J24" s="24"/>
    </row>
    <row r="25" spans="1:10" ht="12.75" customHeight="1">
      <c r="A25" s="92"/>
      <c r="B25" s="20"/>
      <c r="C25" s="136"/>
      <c r="D25" s="141"/>
      <c r="E25" s="40"/>
      <c r="F25" s="26"/>
      <c r="G25" s="137"/>
      <c r="H25" s="138"/>
      <c r="I25" s="24"/>
      <c r="J25" s="24"/>
    </row>
    <row r="26" spans="1:10" ht="13.5" customHeight="1">
      <c r="A26" s="92"/>
      <c r="B26" s="20"/>
      <c r="C26" s="136"/>
      <c r="D26" s="98"/>
      <c r="E26" s="99"/>
      <c r="F26" s="80"/>
      <c r="G26" s="100" t="s">
        <v>107</v>
      </c>
      <c r="H26" s="142">
        <f>SUM(H6:H25)</f>
        <v>1293.0399999999997</v>
      </c>
      <c r="I26" s="80"/>
      <c r="J26" s="80"/>
    </row>
    <row r="27" spans="1:10" ht="12.75" customHeight="1">
      <c r="A27" s="92"/>
      <c r="B27" s="20"/>
      <c r="C27" s="136"/>
      <c r="D27" s="80"/>
      <c r="E27" s="80"/>
      <c r="F27" s="80"/>
      <c r="G27" s="80"/>
      <c r="H27" s="80"/>
      <c r="I27" s="80"/>
      <c r="J27" s="80"/>
    </row>
    <row r="28" spans="1:10" ht="12.75" customHeight="1">
      <c r="A28" s="92"/>
      <c r="B28" s="20"/>
      <c r="C28" s="136"/>
    </row>
    <row r="29" spans="1:10" ht="12.75" customHeight="1">
      <c r="A29" s="92"/>
      <c r="B29" s="20"/>
      <c r="C29" s="34"/>
    </row>
    <row r="30" spans="1:10" ht="13.5" customHeight="1">
      <c r="A30" s="92"/>
      <c r="B30" s="20"/>
      <c r="C30" s="34"/>
    </row>
    <row r="31" spans="1:10" ht="13.5" customHeight="1">
      <c r="B31" s="101" t="s">
        <v>108</v>
      </c>
      <c r="C31" s="102">
        <f>SUM(C6:C30)</f>
        <v>1987.67</v>
      </c>
    </row>
    <row r="32" spans="1:10" ht="13.5" customHeight="1">
      <c r="B32" s="27" t="s">
        <v>109</v>
      </c>
      <c r="C32" s="102">
        <f>C31-H26</f>
        <v>694.63000000000034</v>
      </c>
    </row>
    <row r="33" spans="2:2" ht="12.75" customHeight="1">
      <c r="B33" s="69"/>
    </row>
    <row r="34" spans="2:2" ht="12.75" customHeight="1">
      <c r="B34" s="69"/>
    </row>
  </sheetData>
  <pageMargins left="0.70000000000000007" right="0.70000000000000007" top="1.045275590551181" bottom="1.045275590551181" header="0.74999999999999989" footer="0.74999999999999989"/>
  <pageSetup paperSize="0" fitToWidth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"/>
  <sheetViews>
    <sheetView workbookViewId="0">
      <selection activeCell="H32" sqref="H32"/>
    </sheetView>
  </sheetViews>
  <sheetFormatPr defaultRowHeight="12.75" customHeight="1"/>
  <cols>
    <col min="1" max="1" width="13.125" customWidth="1"/>
    <col min="2" max="2" width="19.625" style="69" customWidth="1"/>
    <col min="3" max="3" width="9.75" customWidth="1"/>
    <col min="4" max="4" width="2.75" customWidth="1"/>
    <col min="5" max="5" width="14.625" customWidth="1"/>
    <col min="6" max="6" width="20.625" customWidth="1"/>
    <col min="7" max="7" width="12.125" customWidth="1"/>
    <col min="8" max="64" width="8.375" customWidth="1"/>
  </cols>
  <sheetData>
    <row r="1" spans="1:11" ht="30.75" customHeight="1">
      <c r="A1" s="66" t="s">
        <v>77</v>
      </c>
      <c r="B1" s="67"/>
      <c r="C1" s="68"/>
    </row>
    <row r="2" spans="1:11" ht="13.5" customHeight="1"/>
    <row r="3" spans="1:11" ht="16.5" customHeight="1">
      <c r="A3" s="70" t="s">
        <v>0</v>
      </c>
      <c r="B3" s="71"/>
      <c r="C3" s="72" t="s">
        <v>1</v>
      </c>
      <c r="D3" s="73"/>
      <c r="E3" s="74"/>
      <c r="F3" s="75" t="s">
        <v>2</v>
      </c>
      <c r="G3" s="76"/>
      <c r="H3" s="77"/>
      <c r="I3" s="77"/>
      <c r="J3" s="78"/>
    </row>
    <row r="4" spans="1:11" ht="13.5" customHeight="1">
      <c r="A4" s="79" t="s">
        <v>4</v>
      </c>
      <c r="B4" s="33"/>
      <c r="C4" s="33"/>
      <c r="D4" s="33"/>
      <c r="E4" s="58" t="s">
        <v>78</v>
      </c>
      <c r="F4" s="80"/>
      <c r="G4" s="80"/>
      <c r="H4" s="80"/>
      <c r="I4" s="80"/>
      <c r="J4" s="80"/>
    </row>
    <row r="5" spans="1:11" ht="13.5" customHeight="1">
      <c r="A5" s="81" t="s">
        <v>5</v>
      </c>
      <c r="B5" s="30" t="s">
        <v>12</v>
      </c>
      <c r="C5" s="20" t="s">
        <v>8</v>
      </c>
      <c r="D5" s="33"/>
      <c r="E5" s="82" t="s">
        <v>5</v>
      </c>
      <c r="F5" s="23" t="s">
        <v>6</v>
      </c>
      <c r="G5" s="83" t="s">
        <v>7</v>
      </c>
      <c r="H5" s="45" t="s">
        <v>8</v>
      </c>
      <c r="I5" s="82" t="s">
        <v>9</v>
      </c>
      <c r="J5" s="83" t="s">
        <v>10</v>
      </c>
    </row>
    <row r="6" spans="1:11" ht="13.5" customHeight="1">
      <c r="A6" s="25">
        <v>41365</v>
      </c>
      <c r="B6" s="84" t="s">
        <v>79</v>
      </c>
      <c r="C6" s="34">
        <v>511.28</v>
      </c>
      <c r="D6" s="35"/>
      <c r="E6" s="40" t="s">
        <v>80</v>
      </c>
      <c r="F6" s="26" t="s">
        <v>81</v>
      </c>
      <c r="G6" s="85">
        <v>100742</v>
      </c>
      <c r="H6" s="86">
        <v>156</v>
      </c>
      <c r="I6" s="24" t="s">
        <v>14</v>
      </c>
      <c r="J6" s="24" t="s">
        <v>14</v>
      </c>
    </row>
    <row r="7" spans="1:11" ht="12.75" customHeight="1">
      <c r="A7" s="25">
        <v>41386</v>
      </c>
      <c r="B7" s="87" t="s">
        <v>82</v>
      </c>
      <c r="C7" s="34">
        <v>526</v>
      </c>
      <c r="D7" s="35"/>
      <c r="E7" s="40" t="s">
        <v>83</v>
      </c>
      <c r="F7" s="26" t="s">
        <v>81</v>
      </c>
      <c r="G7" s="85">
        <v>100753</v>
      </c>
      <c r="H7" s="86">
        <v>156</v>
      </c>
      <c r="I7" s="24" t="s">
        <v>14</v>
      </c>
      <c r="J7" s="24" t="s">
        <v>14</v>
      </c>
    </row>
    <row r="8" spans="1:11" ht="12.75" customHeight="1">
      <c r="A8" s="25">
        <v>41450</v>
      </c>
      <c r="B8" s="20" t="s">
        <v>84</v>
      </c>
      <c r="C8" s="36">
        <v>35</v>
      </c>
      <c r="D8" s="35"/>
      <c r="E8" s="40" t="s">
        <v>85</v>
      </c>
      <c r="F8" s="26" t="s">
        <v>81</v>
      </c>
      <c r="G8" s="85">
        <v>100768</v>
      </c>
      <c r="H8" s="86">
        <v>156</v>
      </c>
      <c r="I8" s="24" t="s">
        <v>14</v>
      </c>
      <c r="J8" s="24" t="s">
        <v>14</v>
      </c>
    </row>
    <row r="9" spans="1:11" ht="12.75" customHeight="1">
      <c r="A9" s="88">
        <v>41743</v>
      </c>
      <c r="B9" s="29" t="s">
        <v>84</v>
      </c>
      <c r="C9" s="34">
        <v>382</v>
      </c>
      <c r="D9" s="35"/>
      <c r="E9" s="40" t="s">
        <v>86</v>
      </c>
      <c r="F9" s="26" t="s">
        <v>81</v>
      </c>
      <c r="G9" s="85">
        <v>100785</v>
      </c>
      <c r="H9" s="86">
        <v>156</v>
      </c>
      <c r="I9" s="24" t="s">
        <v>14</v>
      </c>
      <c r="J9" s="24" t="s">
        <v>14</v>
      </c>
    </row>
    <row r="10" spans="1:11" ht="12.75" customHeight="1">
      <c r="A10" s="25">
        <v>41754</v>
      </c>
      <c r="B10" s="20" t="s">
        <v>84</v>
      </c>
      <c r="C10" s="34">
        <v>120</v>
      </c>
      <c r="D10" s="35"/>
      <c r="E10" s="40" t="s">
        <v>87</v>
      </c>
      <c r="F10" s="86" t="s">
        <v>88</v>
      </c>
      <c r="G10" s="85">
        <v>100797</v>
      </c>
      <c r="H10" s="86">
        <v>331.97</v>
      </c>
      <c r="I10" s="24" t="s">
        <v>14</v>
      </c>
      <c r="J10" s="24" t="s">
        <v>14</v>
      </c>
    </row>
    <row r="11" spans="1:11" ht="12.75" customHeight="1">
      <c r="A11" s="25">
        <v>41758</v>
      </c>
      <c r="B11" s="20" t="s">
        <v>84</v>
      </c>
      <c r="C11" s="34">
        <v>48</v>
      </c>
      <c r="D11" s="35"/>
      <c r="E11" s="40" t="s">
        <v>89</v>
      </c>
      <c r="F11" s="86" t="s">
        <v>90</v>
      </c>
      <c r="G11" s="85">
        <v>100807</v>
      </c>
      <c r="H11" s="86">
        <v>0</v>
      </c>
      <c r="I11" s="24"/>
      <c r="J11" s="24"/>
      <c r="K11" s="89"/>
    </row>
    <row r="12" spans="1:11" ht="12.75" customHeight="1">
      <c r="A12" s="25" t="s">
        <v>91</v>
      </c>
      <c r="B12" s="20" t="s">
        <v>84</v>
      </c>
      <c r="C12" s="36">
        <v>33.6</v>
      </c>
      <c r="D12" s="35"/>
      <c r="E12" s="40" t="s">
        <v>92</v>
      </c>
      <c r="F12" s="86" t="s">
        <v>81</v>
      </c>
      <c r="G12" s="85">
        <v>100810</v>
      </c>
      <c r="H12" s="86">
        <v>156</v>
      </c>
      <c r="I12" s="24" t="s">
        <v>14</v>
      </c>
      <c r="J12" s="24" t="s">
        <v>14</v>
      </c>
    </row>
    <row r="13" spans="1:11" ht="12.75" customHeight="1">
      <c r="A13" s="88" t="s">
        <v>93</v>
      </c>
      <c r="B13" s="20" t="s">
        <v>84</v>
      </c>
      <c r="C13" s="34">
        <v>576.79999999999995</v>
      </c>
      <c r="D13" s="90"/>
      <c r="E13" s="91">
        <v>42453</v>
      </c>
      <c r="F13" s="87" t="s">
        <v>81</v>
      </c>
      <c r="G13" s="85">
        <v>100824</v>
      </c>
      <c r="H13" s="86">
        <v>156</v>
      </c>
      <c r="I13" s="24" t="s">
        <v>14</v>
      </c>
      <c r="J13" s="24" t="s">
        <v>14</v>
      </c>
    </row>
    <row r="14" spans="1:11" ht="12.75" customHeight="1">
      <c r="A14" s="81" t="s">
        <v>94</v>
      </c>
      <c r="B14" s="20" t="s">
        <v>84</v>
      </c>
      <c r="C14" s="36">
        <v>638</v>
      </c>
      <c r="D14" s="35"/>
      <c r="E14" s="49" t="s">
        <v>95</v>
      </c>
      <c r="F14" s="87" t="s">
        <v>81</v>
      </c>
      <c r="G14" s="21">
        <f>+G13+1</f>
        <v>100825</v>
      </c>
      <c r="H14" s="34">
        <v>312</v>
      </c>
      <c r="I14" s="24" t="s">
        <v>14</v>
      </c>
      <c r="J14" s="24" t="s">
        <v>14</v>
      </c>
    </row>
    <row r="15" spans="1:11" ht="12.75" customHeight="1">
      <c r="A15" s="92" t="s">
        <v>96</v>
      </c>
      <c r="B15" s="20" t="s">
        <v>84</v>
      </c>
      <c r="C15" s="34">
        <v>538</v>
      </c>
      <c r="D15" s="35"/>
      <c r="E15" s="93" t="s">
        <v>95</v>
      </c>
      <c r="F15" s="87" t="s">
        <v>97</v>
      </c>
      <c r="G15" s="94">
        <f>+G14+1</f>
        <v>100826</v>
      </c>
      <c r="H15" s="95">
        <v>41</v>
      </c>
      <c r="I15" s="83" t="s">
        <v>14</v>
      </c>
      <c r="J15" s="24" t="s">
        <v>14</v>
      </c>
      <c r="K15" s="89"/>
    </row>
    <row r="16" spans="1:11" ht="12.75" customHeight="1">
      <c r="A16" s="81" t="s">
        <v>98</v>
      </c>
      <c r="B16" s="20" t="s">
        <v>84</v>
      </c>
      <c r="C16" s="34">
        <v>60</v>
      </c>
      <c r="D16" s="35"/>
      <c r="E16" s="91">
        <v>43031</v>
      </c>
      <c r="F16" s="87" t="s">
        <v>81</v>
      </c>
      <c r="G16" s="85">
        <v>100879</v>
      </c>
      <c r="H16" s="86">
        <v>156</v>
      </c>
      <c r="I16" s="24" t="s">
        <v>14</v>
      </c>
      <c r="J16" s="24" t="s">
        <v>14</v>
      </c>
    </row>
    <row r="17" spans="1:13" ht="12.75" customHeight="1">
      <c r="A17" s="25">
        <v>42889</v>
      </c>
      <c r="B17" s="20" t="s">
        <v>84</v>
      </c>
      <c r="C17" s="34">
        <v>20</v>
      </c>
      <c r="D17" s="35"/>
      <c r="E17" s="91">
        <v>43174</v>
      </c>
      <c r="F17" s="87" t="s">
        <v>81</v>
      </c>
      <c r="G17" s="85">
        <v>100886</v>
      </c>
      <c r="H17" s="86">
        <v>156</v>
      </c>
      <c r="I17" s="24"/>
      <c r="J17" s="24" t="s">
        <v>14</v>
      </c>
    </row>
    <row r="18" spans="1:13" ht="12.75" customHeight="1">
      <c r="A18" s="25">
        <v>43293</v>
      </c>
      <c r="B18" s="20" t="s">
        <v>84</v>
      </c>
      <c r="C18" s="34">
        <v>484.8</v>
      </c>
      <c r="D18" s="35"/>
      <c r="E18" s="91">
        <v>43409</v>
      </c>
      <c r="F18" s="87" t="s">
        <v>81</v>
      </c>
      <c r="G18" s="85">
        <v>100908</v>
      </c>
      <c r="H18" s="86">
        <v>156</v>
      </c>
      <c r="I18" s="24"/>
      <c r="J18" s="24" t="s">
        <v>14</v>
      </c>
    </row>
    <row r="19" spans="1:13" ht="12.75" customHeight="1">
      <c r="A19" s="31">
        <v>43557</v>
      </c>
      <c r="B19" s="26" t="s">
        <v>99</v>
      </c>
      <c r="C19" s="32">
        <v>67.2</v>
      </c>
      <c r="D19" s="35"/>
      <c r="E19" s="91">
        <v>43411</v>
      </c>
      <c r="F19" s="26" t="s">
        <v>100</v>
      </c>
      <c r="G19" s="85">
        <v>100911</v>
      </c>
      <c r="H19" s="86">
        <v>240</v>
      </c>
      <c r="I19" s="24"/>
      <c r="J19" s="24" t="s">
        <v>14</v>
      </c>
    </row>
    <row r="20" spans="1:13" ht="12.75" customHeight="1">
      <c r="A20" s="25">
        <v>43595</v>
      </c>
      <c r="B20" s="20" t="s">
        <v>101</v>
      </c>
      <c r="C20" s="34">
        <v>21</v>
      </c>
      <c r="D20" s="35"/>
      <c r="E20" s="91">
        <v>43525</v>
      </c>
      <c r="F20" s="26" t="s">
        <v>81</v>
      </c>
      <c r="G20" s="85">
        <v>100916</v>
      </c>
      <c r="H20" s="86">
        <v>156</v>
      </c>
      <c r="I20" s="24"/>
      <c r="J20" s="24" t="s">
        <v>14</v>
      </c>
    </row>
    <row r="21" spans="1:13" ht="12.75" customHeight="1">
      <c r="A21" s="25">
        <v>43622</v>
      </c>
      <c r="B21" s="20" t="s">
        <v>102</v>
      </c>
      <c r="C21" s="34">
        <v>307</v>
      </c>
      <c r="D21" s="35"/>
      <c r="E21" s="91">
        <v>43735</v>
      </c>
      <c r="F21" s="26" t="str">
        <f>++F20</f>
        <v>Tata - Allotment Rent</v>
      </c>
      <c r="G21" s="85">
        <v>100937</v>
      </c>
      <c r="H21" s="86">
        <v>156</v>
      </c>
      <c r="I21" s="24" t="s">
        <v>14</v>
      </c>
      <c r="J21" s="24"/>
      <c r="M21" s="96"/>
    </row>
    <row r="22" spans="1:13" ht="12.75" customHeight="1">
      <c r="A22" s="25">
        <v>43707</v>
      </c>
      <c r="B22" s="20" t="s">
        <v>103</v>
      </c>
      <c r="C22" s="34">
        <v>42</v>
      </c>
      <c r="D22" s="35"/>
      <c r="E22" s="91">
        <v>43908</v>
      </c>
      <c r="F22" s="26" t="str">
        <f>++F21</f>
        <v>Tata - Allotment Rent</v>
      </c>
      <c r="G22" s="85">
        <v>100968</v>
      </c>
      <c r="H22" s="86">
        <v>164.8</v>
      </c>
      <c r="I22" s="24"/>
      <c r="J22" s="24"/>
    </row>
    <row r="23" spans="1:13" ht="12.75" customHeight="1">
      <c r="A23" s="97" t="s">
        <v>104</v>
      </c>
      <c r="B23" s="20" t="s">
        <v>105</v>
      </c>
      <c r="C23" s="34">
        <f>28+20+60.2+14+42</f>
        <v>164.2</v>
      </c>
      <c r="D23" s="35"/>
      <c r="E23" s="91">
        <v>44104</v>
      </c>
      <c r="F23" s="26" t="s">
        <v>81</v>
      </c>
      <c r="G23" s="85"/>
      <c r="H23" s="86">
        <v>164.8</v>
      </c>
      <c r="I23" s="24"/>
      <c r="J23" s="24"/>
    </row>
    <row r="24" spans="1:13" ht="12.75" customHeight="1">
      <c r="A24" s="25">
        <v>44043</v>
      </c>
      <c r="B24" s="26" t="s">
        <v>106</v>
      </c>
      <c r="C24" s="32">
        <v>189</v>
      </c>
      <c r="D24" s="35"/>
      <c r="E24" s="40"/>
      <c r="F24" s="26"/>
      <c r="G24" s="85"/>
      <c r="H24" s="86"/>
      <c r="I24" s="24"/>
      <c r="J24" s="24"/>
    </row>
    <row r="25" spans="1:13" ht="12.75" customHeight="1">
      <c r="A25" s="92"/>
      <c r="B25" s="20"/>
      <c r="C25" s="34"/>
      <c r="D25" s="35"/>
      <c r="E25" s="40"/>
      <c r="F25" s="26"/>
      <c r="G25" s="85"/>
      <c r="H25" s="86"/>
      <c r="I25" s="24"/>
      <c r="J25" s="24"/>
    </row>
    <row r="26" spans="1:13" ht="12.75" customHeight="1">
      <c r="A26" s="92"/>
      <c r="B26" s="20"/>
      <c r="C26" s="34"/>
      <c r="D26" s="35"/>
      <c r="E26" s="40"/>
      <c r="F26" s="26"/>
      <c r="G26" s="85"/>
      <c r="H26" s="86"/>
      <c r="I26" s="24"/>
      <c r="J26" s="24"/>
    </row>
    <row r="27" spans="1:13" ht="12.75" customHeight="1">
      <c r="A27" s="92"/>
      <c r="B27" s="20"/>
      <c r="C27" s="34"/>
      <c r="D27" s="35"/>
      <c r="E27" s="40"/>
      <c r="F27" s="26"/>
      <c r="G27" s="85"/>
      <c r="H27" s="86"/>
      <c r="I27" s="24"/>
      <c r="J27" s="24"/>
    </row>
    <row r="28" spans="1:13" ht="13.5" customHeight="1">
      <c r="A28" s="92"/>
      <c r="B28" s="20"/>
      <c r="C28" s="34"/>
      <c r="D28" s="98"/>
      <c r="E28" s="99"/>
      <c r="F28" s="80"/>
      <c r="G28" s="100" t="s">
        <v>107</v>
      </c>
      <c r="H28" s="59">
        <f>SUM(H6:H23)</f>
        <v>2970.5700000000006</v>
      </c>
      <c r="I28" s="80"/>
      <c r="J28" s="80"/>
    </row>
    <row r="29" spans="1:13" ht="12.75" customHeight="1">
      <c r="A29" s="92"/>
      <c r="B29" s="20"/>
      <c r="C29" s="34"/>
      <c r="D29" s="80"/>
      <c r="E29" s="80"/>
      <c r="F29" s="80"/>
      <c r="G29" s="80"/>
      <c r="H29" s="80"/>
      <c r="I29" s="80"/>
      <c r="J29" s="80"/>
    </row>
    <row r="30" spans="1:13" ht="12.75" customHeight="1">
      <c r="A30" s="92"/>
      <c r="B30" s="20"/>
      <c r="C30" s="34"/>
    </row>
    <row r="31" spans="1:13" ht="12.75" customHeight="1">
      <c r="A31" s="92"/>
      <c r="B31" s="20"/>
      <c r="C31" s="34"/>
    </row>
    <row r="32" spans="1:13" ht="13.5" customHeight="1">
      <c r="A32" s="92"/>
      <c r="B32" s="20"/>
      <c r="C32" s="34"/>
    </row>
    <row r="33" spans="2:3" ht="13.5" customHeight="1">
      <c r="B33" s="101" t="s">
        <v>108</v>
      </c>
      <c r="C33" s="102">
        <f>SUM(C6:C32)</f>
        <v>4763.88</v>
      </c>
    </row>
    <row r="34" spans="2:3" ht="13.5" customHeight="1">
      <c r="B34" s="27" t="s">
        <v>109</v>
      </c>
      <c r="C34" s="102">
        <f>C33-H28</f>
        <v>1793.3099999999995</v>
      </c>
    </row>
  </sheetData>
  <pageMargins left="0.74999999999999989" right="0.74999999999999989" top="1.295275590551181" bottom="1.295275590551181" header="1" footer="1"/>
  <pageSetup paperSize="0" fitToWidth="0" fitToHeight="0" pageOrder="overThenDown" orientation="landscape" horizontalDpi="0" verticalDpi="0" copies="0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6"/>
  <sheetViews>
    <sheetView workbookViewId="0">
      <selection activeCell="C29" sqref="C29"/>
    </sheetView>
  </sheetViews>
  <sheetFormatPr defaultRowHeight="14.25"/>
  <cols>
    <col min="1" max="1" width="11.625" customWidth="1"/>
    <col min="2" max="2" width="14.875" customWidth="1"/>
    <col min="3" max="3" width="17.875" customWidth="1"/>
  </cols>
  <sheetData>
    <row r="1" spans="1:3">
      <c r="A1" s="42" t="s">
        <v>44</v>
      </c>
      <c r="B1" s="26"/>
      <c r="C1" s="43"/>
    </row>
    <row r="2" spans="1:3">
      <c r="A2" s="42" t="s">
        <v>46</v>
      </c>
      <c r="B2" s="26"/>
      <c r="C2" s="43"/>
    </row>
    <row r="3" spans="1:3">
      <c r="A3" s="44" t="s">
        <v>5</v>
      </c>
      <c r="B3" s="45" t="s">
        <v>6</v>
      </c>
      <c r="C3" s="46" t="s">
        <v>8</v>
      </c>
    </row>
    <row r="4" spans="1:3">
      <c r="A4" s="47">
        <v>39904</v>
      </c>
      <c r="B4" s="26" t="s">
        <v>49</v>
      </c>
      <c r="C4" s="27">
        <v>3362.97</v>
      </c>
    </row>
    <row r="5" spans="1:3">
      <c r="A5" s="48">
        <v>39598</v>
      </c>
      <c r="B5" s="26" t="s">
        <v>52</v>
      </c>
      <c r="C5" s="34">
        <v>99.73</v>
      </c>
    </row>
    <row r="6" spans="1:3">
      <c r="A6" s="47">
        <v>39972</v>
      </c>
      <c r="B6" s="26" t="s">
        <v>54</v>
      </c>
      <c r="C6" s="34">
        <v>0.48</v>
      </c>
    </row>
    <row r="7" spans="1:3">
      <c r="A7" s="48">
        <v>40054</v>
      </c>
      <c r="B7" s="26" t="s">
        <v>52</v>
      </c>
      <c r="C7" s="20">
        <v>115.93</v>
      </c>
    </row>
    <row r="8" spans="1:3">
      <c r="A8" s="47">
        <v>40063</v>
      </c>
      <c r="B8" s="26" t="s">
        <v>54</v>
      </c>
      <c r="C8" s="34">
        <v>0.43</v>
      </c>
    </row>
    <row r="9" spans="1:3">
      <c r="A9" s="47">
        <v>40147</v>
      </c>
      <c r="B9" s="26" t="s">
        <v>52</v>
      </c>
      <c r="C9" s="34">
        <v>115.93</v>
      </c>
    </row>
    <row r="10" spans="1:3">
      <c r="A10" s="48">
        <v>40154</v>
      </c>
      <c r="B10" s="26" t="s">
        <v>54</v>
      </c>
      <c r="C10" s="20">
        <v>0.46</v>
      </c>
    </row>
    <row r="11" spans="1:3">
      <c r="A11" s="20"/>
      <c r="B11" s="26"/>
      <c r="C11" s="34"/>
    </row>
    <row r="12" spans="1:3">
      <c r="A12" s="20"/>
      <c r="B12" s="26"/>
      <c r="C12" s="34"/>
    </row>
    <row r="13" spans="1:3">
      <c r="A13" s="20"/>
      <c r="B13" s="26"/>
      <c r="C13" s="34"/>
    </row>
    <row r="14" spans="1:3">
      <c r="A14" s="48"/>
      <c r="B14" s="42" t="s">
        <v>57</v>
      </c>
      <c r="C14" s="41">
        <f>SUM(C4:C12)</f>
        <v>3695.9299999999994</v>
      </c>
    </row>
    <row r="15" spans="1:3">
      <c r="A15" s="52"/>
      <c r="B15" s="45"/>
      <c r="C15" s="46"/>
    </row>
    <row r="16" spans="1:3">
      <c r="A16" s="47">
        <v>39539</v>
      </c>
      <c r="B16" s="20" t="s">
        <v>59</v>
      </c>
      <c r="C16" s="34">
        <v>8068.24</v>
      </c>
    </row>
    <row r="17" spans="1:3">
      <c r="A17" s="47">
        <v>39601</v>
      </c>
      <c r="B17" s="20" t="s">
        <v>54</v>
      </c>
      <c r="C17" s="34">
        <v>52.39</v>
      </c>
    </row>
    <row r="18" spans="1:3">
      <c r="A18" s="47">
        <v>39790</v>
      </c>
      <c r="B18" s="20" t="s">
        <v>54</v>
      </c>
      <c r="C18" s="34">
        <v>54.51</v>
      </c>
    </row>
    <row r="19" spans="1:3">
      <c r="A19" s="47">
        <v>39904</v>
      </c>
      <c r="B19" s="20" t="s">
        <v>54</v>
      </c>
      <c r="C19" s="34">
        <v>34.9</v>
      </c>
    </row>
    <row r="20" spans="1:3">
      <c r="A20" s="47">
        <v>39972</v>
      </c>
      <c r="B20" s="20" t="s">
        <v>54</v>
      </c>
      <c r="C20" s="34">
        <v>1.1499999999999999</v>
      </c>
    </row>
    <row r="21" spans="1:3">
      <c r="A21" s="20"/>
      <c r="B21" s="20"/>
      <c r="C21" s="34"/>
    </row>
    <row r="22" spans="1:3">
      <c r="A22" s="57"/>
      <c r="B22" s="58" t="s">
        <v>61</v>
      </c>
      <c r="C22" s="59">
        <f>SUM(C16:C21)</f>
        <v>8211.19</v>
      </c>
    </row>
    <row r="23" spans="1:3">
      <c r="A23" s="10"/>
      <c r="B23" s="10"/>
      <c r="C23" s="10"/>
    </row>
    <row r="24" spans="1:3">
      <c r="A24" s="60" t="s">
        <v>62</v>
      </c>
      <c r="B24" s="13" t="s">
        <v>63</v>
      </c>
      <c r="C24" s="61">
        <v>16111.56</v>
      </c>
    </row>
    <row r="25" spans="1:3">
      <c r="A25" s="10"/>
      <c r="B25" s="39">
        <v>43830</v>
      </c>
      <c r="C25" s="10">
        <v>19141.439999999999</v>
      </c>
    </row>
    <row r="26" spans="1:3">
      <c r="A26" s="10"/>
      <c r="B26" s="10"/>
      <c r="C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Current20202021</vt:lpstr>
      <vt:lpstr>Budget monitoring</vt:lpstr>
      <vt:lpstr>Budget 20202021 info</vt:lpstr>
      <vt:lpstr>Lottery Grant Marqu</vt:lpstr>
      <vt:lpstr>Transparency Code</vt:lpstr>
      <vt:lpstr>Allotments</vt:lpstr>
      <vt:lpstr>Village Hall 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Essam</dc:creator>
  <cp:lastModifiedBy>Claire Tilley</cp:lastModifiedBy>
  <cp:revision>35</cp:revision>
  <cp:lastPrinted>2020-09-01T13:11:30Z</cp:lastPrinted>
  <dcterms:created xsi:type="dcterms:W3CDTF">2001-09-06T17:24:35Z</dcterms:created>
  <dcterms:modified xsi:type="dcterms:W3CDTF">2020-09-29T09:11:39Z</dcterms:modified>
</cp:coreProperties>
</file>