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meragroup-my.sharepoint.com/personal/dominic_croft_lumera_com/Documents/HomeDrive_MMC/ITM-CPC/"/>
    </mc:Choice>
  </mc:AlternateContent>
  <xr:revisionPtr revIDLastSave="78" documentId="8_{090F7A64-7259-41FE-BC93-B30230B02B8E}" xr6:coauthVersionLast="47" xr6:coauthVersionMax="47" xr10:uidLastSave="{C5F80096-FF84-473D-A1BB-43C09FEBCDC4}"/>
  <bookViews>
    <workbookView xWindow="-110" yWindow="-110" windowWidth="19420" windowHeight="10300" activeTab="1" xr2:uid="{4BA0944F-8EEE-49EE-B667-04ECE347056D}"/>
  </bookViews>
  <sheets>
    <sheet name="2.1" sheetId="27" r:id="rId1"/>
    <sheet name="2.3" sheetId="28" r:id="rId2"/>
  </sheets>
  <definedNames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_xlnm.Print_Area" localSheetId="0">'2.1'!$A$1:$G$92</definedName>
    <definedName name="_xlnm.Print_Area" localSheetId="1">'2.3'!$A$1:$C$33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28" l="1"/>
  <c r="B14" i="28"/>
  <c r="B13" i="28"/>
  <c r="F40" i="27"/>
  <c r="F41" i="27"/>
  <c r="D22" i="27"/>
  <c r="C22" i="27" s="1"/>
  <c r="C42" i="27" s="1"/>
  <c r="E22" i="27"/>
  <c r="C29" i="27"/>
  <c r="D18" i="27"/>
  <c r="C18" i="27" s="1"/>
  <c r="C49" i="27" s="1"/>
  <c r="D19" i="27"/>
  <c r="F50" i="27"/>
  <c r="D20" i="27"/>
  <c r="F51" i="27"/>
  <c r="D21" i="27"/>
  <c r="E21" i="27"/>
  <c r="F52" i="27"/>
  <c r="C6" i="27"/>
  <c r="B9" i="28"/>
  <c r="F87" i="27"/>
  <c r="C19" i="27"/>
  <c r="C50" i="27" s="1"/>
  <c r="C20" i="27"/>
  <c r="C51" i="27" s="1"/>
  <c r="E17" i="27"/>
  <c r="D29" i="27"/>
  <c r="D31" i="27"/>
  <c r="D17" i="27"/>
  <c r="C17" i="27" s="1"/>
  <c r="C21" i="27"/>
  <c r="C52" i="27" s="1"/>
  <c r="F49" i="27" l="1"/>
  <c r="F53" i="27" s="1"/>
  <c r="F42" i="27"/>
  <c r="C61" i="27" l="1"/>
  <c r="F43" i="27"/>
  <c r="F61" i="27" l="1"/>
  <c r="F62" i="27"/>
  <c r="B8" i="28" s="1"/>
  <c r="F56" i="27"/>
  <c r="C56" i="27"/>
  <c r="F60" i="27"/>
  <c r="F68" i="27" l="1"/>
  <c r="C74" i="27"/>
  <c r="F74" i="27"/>
  <c r="C68" i="27"/>
  <c r="B7" i="28"/>
  <c r="B6" i="28"/>
  <c r="C73" i="27"/>
  <c r="F67" i="27"/>
  <c r="C67" i="27"/>
  <c r="F73" i="27"/>
  <c r="C83" i="27" l="1"/>
  <c r="B11" i="28"/>
  <c r="F83" i="27"/>
  <c r="F75" i="27"/>
  <c r="B12" i="28" s="1"/>
  <c r="F82" i="27"/>
  <c r="F84" i="27" s="1"/>
  <c r="B17" i="28" s="1"/>
  <c r="C82" i="27"/>
  <c r="B10" i="28"/>
  <c r="F69" i="27"/>
  <c r="B16" i="28" s="1"/>
</calcChain>
</file>

<file path=xl/sharedStrings.xml><?xml version="1.0" encoding="utf-8"?>
<sst xmlns="http://schemas.openxmlformats.org/spreadsheetml/2006/main" count="124" uniqueCount="94">
  <si>
    <t>Leavers Part 2 Question 1</t>
  </si>
  <si>
    <t>Errors</t>
  </si>
  <si>
    <t>Name:</t>
  </si>
  <si>
    <t>Date of Birth:</t>
  </si>
  <si>
    <t>A</t>
  </si>
  <si>
    <t xml:space="preserve"> </t>
  </si>
  <si>
    <t>F</t>
  </si>
  <si>
    <t>C</t>
  </si>
  <si>
    <t>Options on leaving:</t>
  </si>
  <si>
    <t>Transfer</t>
  </si>
  <si>
    <t>B</t>
  </si>
  <si>
    <t>p.a.</t>
  </si>
  <si>
    <t>(at date of leaving)</t>
  </si>
  <si>
    <t>D</t>
  </si>
  <si>
    <t>Pension at normal pension date</t>
  </si>
  <si>
    <t>E</t>
  </si>
  <si>
    <t xml:space="preserve">Total </t>
  </si>
  <si>
    <t>(revalued from date of leaving to NPD)</t>
  </si>
  <si>
    <t>RST Scheme</t>
  </si>
  <si>
    <t>Normal Pension Date:</t>
  </si>
  <si>
    <t>Date Joined Scheme:</t>
  </si>
  <si>
    <t>Date of Leaving:</t>
  </si>
  <si>
    <t xml:space="preserve">Pensionable Service (total):  </t>
  </si>
  <si>
    <t>Current Year Pensionable Service:</t>
  </si>
  <si>
    <t>Contractual Salary:</t>
  </si>
  <si>
    <t>Total CARE pension</t>
  </si>
  <si>
    <t>Underpin pension at date of leaving</t>
  </si>
  <si>
    <t>Total Underpin pension</t>
  </si>
  <si>
    <t>Pension at date of leaving (after comparison)</t>
  </si>
  <si>
    <t>Spouse's pension on death post retirement</t>
  </si>
  <si>
    <t>AVCs</t>
  </si>
  <si>
    <t>Total pension</t>
  </si>
  <si>
    <t>Revaluation Factor:</t>
  </si>
  <si>
    <t>Start</t>
  </si>
  <si>
    <t>End</t>
  </si>
  <si>
    <t>Earnings (current year):</t>
  </si>
  <si>
    <t xml:space="preserve"> (to 5 dps)</t>
  </si>
  <si>
    <t>Pre-2006 Accrued Pension (CARE):</t>
  </si>
  <si>
    <t>Post-2006 Accrued Pension (CARE):</t>
  </si>
  <si>
    <t>Earnings (current year minus 1):</t>
  </si>
  <si>
    <t>Earnings (current year minus 2):</t>
  </si>
  <si>
    <t>Pensionable Earnings:</t>
  </si>
  <si>
    <t>CARE pension at date of leaving</t>
  </si>
  <si>
    <t>Pre-2006 accrued pension</t>
  </si>
  <si>
    <t>Post-2006 accrued pension</t>
  </si>
  <si>
    <t>Pre-2006 pension</t>
  </si>
  <si>
    <t>Post-2006 pension</t>
  </si>
  <si>
    <t xml:space="preserve">Comparison </t>
  </si>
  <si>
    <t>I</t>
  </si>
  <si>
    <r>
      <t>Pre-2006 pension (</t>
    </r>
    <r>
      <rPr>
        <b/>
        <i/>
        <sz val="10"/>
        <color theme="1"/>
        <rFont val="Calibri"/>
        <family val="2"/>
        <scheme val="minor"/>
      </rPr>
      <t>5 days</t>
    </r>
    <r>
      <rPr>
        <sz val="10"/>
        <color theme="1"/>
        <rFont val="Calibri"/>
        <family val="2"/>
        <scheme val="minor"/>
      </rPr>
      <t>)</t>
    </r>
  </si>
  <si>
    <r>
      <t>Post-2006 pension (</t>
    </r>
    <r>
      <rPr>
        <b/>
        <i/>
        <sz val="10"/>
        <color theme="1"/>
        <rFont val="Calibri"/>
        <family val="2"/>
        <scheme val="minor"/>
      </rPr>
      <t>4 days</t>
    </r>
    <r>
      <rPr>
        <sz val="10"/>
        <color theme="1"/>
        <rFont val="Calibri"/>
        <family val="2"/>
        <scheme val="minor"/>
      </rPr>
      <t>)</t>
    </r>
  </si>
  <si>
    <r>
      <t>Post-2006 pension (</t>
    </r>
    <r>
      <rPr>
        <b/>
        <i/>
        <sz val="10"/>
        <color theme="1"/>
        <rFont val="Calibri"/>
        <family val="2"/>
        <scheme val="minor"/>
      </rPr>
      <t>3 days</t>
    </r>
    <r>
      <rPr>
        <sz val="10"/>
        <color theme="1"/>
        <rFont val="Calibri"/>
        <family val="2"/>
        <scheme val="minor"/>
      </rPr>
      <t>)</t>
    </r>
  </si>
  <si>
    <t>Barry Benn</t>
  </si>
  <si>
    <r>
      <t>Pre-2006 pension (</t>
    </r>
    <r>
      <rPr>
        <b/>
        <i/>
        <sz val="10"/>
        <color theme="1"/>
        <rFont val="Calibri"/>
        <family val="2"/>
        <scheme val="minor"/>
      </rPr>
      <t>4 days</t>
    </r>
    <r>
      <rPr>
        <sz val="10"/>
        <color theme="1"/>
        <rFont val="Calibri"/>
        <family val="2"/>
        <scheme val="minor"/>
      </rPr>
      <t>)</t>
    </r>
  </si>
  <si>
    <t>AVCs paid</t>
  </si>
  <si>
    <t>AVCs value</t>
  </si>
  <si>
    <t>AVC fund value</t>
  </si>
  <si>
    <t>Question 3</t>
  </si>
  <si>
    <t>G</t>
  </si>
  <si>
    <t>H</t>
  </si>
  <si>
    <t>J</t>
  </si>
  <si>
    <t>K</t>
  </si>
  <si>
    <t>L</t>
  </si>
  <si>
    <t>Member conts paid</t>
  </si>
  <si>
    <t>½X</t>
  </si>
  <si>
    <t>1Y</t>
  </si>
  <si>
    <t>1Z</t>
  </si>
  <si>
    <t>Mention of 'invalid' missing information (1 each)</t>
  </si>
  <si>
    <t>Mention of 'invalid' incorrect information (1 each)</t>
  </si>
  <si>
    <t>Draft Letter for Barry Benn (Question 3 &amp; RST)</t>
  </si>
  <si>
    <t>Missing information identified, but correct information (in brackets) not clearly provided</t>
  </si>
  <si>
    <t>½Y (each)</t>
  </si>
  <si>
    <t>Incorrect information identified, but correct information (in brackets) not clearly provided</t>
  </si>
  <si>
    <t>½Z (each)</t>
  </si>
  <si>
    <t>Acceptable missing information</t>
  </si>
  <si>
    <t>Unacceptable missing information</t>
  </si>
  <si>
    <t>Reference to special circumstance omitted (should mention member's part-time service)</t>
  </si>
  <si>
    <r>
      <t>Transcription errors - [</t>
    </r>
    <r>
      <rPr>
        <b/>
        <sz val="10"/>
        <rFont val="Calibri"/>
        <family val="2"/>
        <scheme val="minor"/>
      </rPr>
      <t>no maximum</t>
    </r>
    <r>
      <rPr>
        <sz val="10"/>
        <rFont val="Calibri"/>
        <family val="2"/>
        <scheme val="minor"/>
      </rPr>
      <t>]</t>
    </r>
  </si>
  <si>
    <r>
      <t>Missing information (between 2-4) - [</t>
    </r>
    <r>
      <rPr>
        <b/>
        <sz val="10"/>
        <rFont val="Calibri"/>
        <family val="2"/>
        <scheme val="minor"/>
      </rPr>
      <t>maximum 2Y</t>
    </r>
    <r>
      <rPr>
        <sz val="10"/>
        <rFont val="Calibri"/>
        <family val="2"/>
        <scheme val="minor"/>
      </rPr>
      <t>]</t>
    </r>
  </si>
  <si>
    <r>
      <t>Incorrect information (between 2-4) - [</t>
    </r>
    <r>
      <rPr>
        <b/>
        <sz val="10"/>
        <rFont val="Calibri"/>
        <family val="2"/>
        <scheme val="minor"/>
      </rPr>
      <t>Maximum 2Z</t>
    </r>
    <r>
      <rPr>
        <sz val="10"/>
        <rFont val="Calibri"/>
        <family val="2"/>
        <scheme val="minor"/>
      </rPr>
      <t>]</t>
    </r>
  </si>
  <si>
    <r>
      <t xml:space="preserve">Pensionable Service (pre-2006 --- </t>
    </r>
    <r>
      <rPr>
        <b/>
        <i/>
        <sz val="10"/>
        <color rgb="FF000000"/>
        <rFont val="Calibri"/>
        <family val="2"/>
        <scheme val="minor"/>
      </rPr>
      <t>5 days</t>
    </r>
    <r>
      <rPr>
        <sz val="10"/>
        <color indexed="8"/>
        <rFont val="Calibri"/>
        <family val="2"/>
        <scheme val="minor"/>
      </rPr>
      <t xml:space="preserve">):  </t>
    </r>
  </si>
  <si>
    <r>
      <t xml:space="preserve">Pensionable Service (pre-2006 --- </t>
    </r>
    <r>
      <rPr>
        <b/>
        <i/>
        <sz val="10"/>
        <color rgb="FF000000"/>
        <rFont val="Calibri"/>
        <family val="2"/>
        <scheme val="minor"/>
      </rPr>
      <t>4 days</t>
    </r>
    <r>
      <rPr>
        <sz val="10"/>
        <color indexed="8"/>
        <rFont val="Calibri"/>
        <family val="2"/>
        <scheme val="minor"/>
      </rPr>
      <t xml:space="preserve">):  </t>
    </r>
  </si>
  <si>
    <r>
      <t xml:space="preserve">Pensionable Service (post-2006 --- </t>
    </r>
    <r>
      <rPr>
        <b/>
        <sz val="10"/>
        <color rgb="FF000000"/>
        <rFont val="Calibri"/>
        <family val="2"/>
        <scheme val="minor"/>
      </rPr>
      <t>3</t>
    </r>
    <r>
      <rPr>
        <b/>
        <i/>
        <sz val="10"/>
        <color rgb="FF000000"/>
        <rFont val="Calibri"/>
        <family val="2"/>
        <scheme val="minor"/>
      </rPr>
      <t xml:space="preserve"> days</t>
    </r>
    <r>
      <rPr>
        <sz val="10"/>
        <color indexed="8"/>
        <rFont val="Calibri"/>
        <family val="2"/>
        <scheme val="minor"/>
      </rPr>
      <t xml:space="preserve">):  </t>
    </r>
  </si>
  <si>
    <r>
      <t xml:space="preserve">Pensionable Service (post-2006 --- </t>
    </r>
    <r>
      <rPr>
        <b/>
        <sz val="10"/>
        <color rgb="FF000000"/>
        <rFont val="Calibri"/>
        <family val="2"/>
        <scheme val="minor"/>
      </rPr>
      <t>4</t>
    </r>
    <r>
      <rPr>
        <b/>
        <i/>
        <sz val="10"/>
        <color rgb="FF000000"/>
        <rFont val="Calibri"/>
        <family val="2"/>
        <scheme val="minor"/>
      </rPr>
      <t xml:space="preserve"> days</t>
    </r>
    <r>
      <rPr>
        <sz val="10"/>
        <color indexed="8"/>
        <rFont val="Calibri"/>
        <family val="2"/>
        <scheme val="minor"/>
      </rPr>
      <t xml:space="preserve">):  </t>
    </r>
  </si>
  <si>
    <r>
      <t>Preserved pension</t>
    </r>
    <r>
      <rPr>
        <i/>
        <sz val="10"/>
        <color rgb="FF000000"/>
        <rFont val="Calibri"/>
        <family val="2"/>
        <scheme val="minor"/>
      </rPr>
      <t xml:space="preserve"> </t>
    </r>
  </si>
  <si>
    <r>
      <t>Current year post-2006 pension (</t>
    </r>
    <r>
      <rPr>
        <b/>
        <i/>
        <sz val="10"/>
        <color rgb="FF000000"/>
        <rFont val="Calibri"/>
        <family val="2"/>
        <scheme val="minor"/>
      </rPr>
      <t>4 days</t>
    </r>
    <r>
      <rPr>
        <sz val="10"/>
        <color indexed="8"/>
        <rFont val="Calibri"/>
        <family val="2"/>
        <scheme val="minor"/>
      </rPr>
      <t>)</t>
    </r>
  </si>
  <si>
    <t>Surname for member incorrect (states 'Bonn', but should be 'Benn')</t>
  </si>
  <si>
    <t>Revaluation index incorrect (states 'lower of 5% or RPI', but should be 'lower of 5% or CPI')</t>
  </si>
  <si>
    <t>Post-retirement escalation cap for pre April 2006 pension incorrect (states 'lower of 4% or RPI', but should be 'lower of 5% or RPI')</t>
  </si>
  <si>
    <r>
      <t xml:space="preserve">Any information which has been identified as missing - </t>
    </r>
    <r>
      <rPr>
        <b/>
        <i/>
        <sz val="10"/>
        <rFont val="Calibri"/>
        <family val="2"/>
      </rPr>
      <t xml:space="preserve">and is </t>
    </r>
    <r>
      <rPr>
        <b/>
        <i/>
        <u/>
        <sz val="10"/>
        <rFont val="Calibri"/>
        <family val="2"/>
      </rPr>
      <t>not</t>
    </r>
    <r>
      <rPr>
        <b/>
        <i/>
        <sz val="10"/>
        <rFont val="Calibri"/>
        <family val="2"/>
      </rPr>
      <t xml:space="preserve"> technically </t>
    </r>
    <r>
      <rPr>
        <b/>
        <i/>
        <u/>
        <sz val="10"/>
        <rFont val="Calibri"/>
        <family val="2"/>
      </rPr>
      <t>wrong</t>
    </r>
    <r>
      <rPr>
        <i/>
        <sz val="10"/>
        <rFont val="Calibri"/>
        <family val="2"/>
      </rPr>
      <t xml:space="preserve"> even though it does not appear on the Marking Schedule as a significant omission (e.g. mentioning the member's DOB has been omitted)</t>
    </r>
  </si>
  <si>
    <r>
      <t xml:space="preserve">Any information which has been identified as missing - </t>
    </r>
    <r>
      <rPr>
        <b/>
        <i/>
        <sz val="10"/>
        <rFont val="Calibri"/>
        <family val="2"/>
      </rPr>
      <t xml:space="preserve">but is not missing as </t>
    </r>
    <r>
      <rPr>
        <b/>
        <i/>
        <u/>
        <sz val="10"/>
        <rFont val="Calibri"/>
        <family val="2"/>
      </rPr>
      <t>it is wrong</t>
    </r>
    <r>
      <rPr>
        <i/>
        <sz val="10"/>
        <rFont val="Calibri"/>
        <family val="2"/>
      </rPr>
      <t xml:space="preserve"> (e.g. mentioning the spouse's pension has been omitted on death-in-deferment, when such a benefit is not applicable for the RST Scheme)</t>
    </r>
  </si>
  <si>
    <t xml:space="preserve">Reference to guarantee period for LSDB on DIR omitted (should mention 5-year guarantee [capped to what would have been member's 75th birthday if earlier than guarantee end date]) </t>
  </si>
  <si>
    <t>Date of leaving incorrect (states '12 January 2025', but should be '12 January 2026')</t>
  </si>
  <si>
    <t>Reference to CARE pension being higher than CARE pension omitted (should mention Underpin pension of £8,575.01 p.a., in addition to CARE pension of £9,224.72 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</si>
</sst>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dd/mm/yyyy;@"/>
    <numFmt numFmtId="166" formatCode="0.00000"/>
    <numFmt numFmtId="167" formatCode="\£#,##0.00;[Red]\£#,##0.00"/>
    <numFmt numFmtId="168" formatCode="\£#,##0.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3" fillId="0" borderId="0"/>
    <xf numFmtId="0" fontId="12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12" fillId="0" borderId="0" xfId="2"/>
    <xf numFmtId="0" fontId="15" fillId="0" borderId="0" xfId="2" applyFont="1"/>
    <xf numFmtId="0" fontId="18" fillId="0" borderId="0" xfId="21" applyFont="1" applyAlignment="1">
      <alignment horizontal="left"/>
    </xf>
    <xf numFmtId="0" fontId="18" fillId="0" borderId="0" xfId="21" applyFont="1" applyAlignment="1">
      <alignment horizontal="center"/>
    </xf>
    <xf numFmtId="167" fontId="16" fillId="0" borderId="0" xfId="21" applyNumberFormat="1" applyFont="1"/>
    <xf numFmtId="0" fontId="16" fillId="0" borderId="0" xfId="21" applyFont="1" applyAlignment="1">
      <alignment horizontal="right"/>
    </xf>
    <xf numFmtId="0" fontId="16" fillId="0" borderId="0" xfId="24" quotePrefix="1" applyFont="1"/>
    <xf numFmtId="168" fontId="16" fillId="0" borderId="0" xfId="21" applyNumberFormat="1" applyFont="1"/>
    <xf numFmtId="0" fontId="17" fillId="0" borderId="0" xfId="24" quotePrefix="1" applyFont="1"/>
    <xf numFmtId="167" fontId="16" fillId="0" borderId="0" xfId="21" applyNumberFormat="1" applyFont="1" applyAlignment="1">
      <alignment horizontal="left"/>
    </xf>
    <xf numFmtId="0" fontId="20" fillId="0" borderId="0" xfId="0" quotePrefix="1" applyFont="1"/>
    <xf numFmtId="165" fontId="16" fillId="0" borderId="0" xfId="21" applyNumberFormat="1" applyFont="1" applyAlignment="1">
      <alignment horizontal="left"/>
    </xf>
    <xf numFmtId="0" fontId="16" fillId="0" borderId="0" xfId="21" applyFont="1" applyAlignment="1">
      <alignment horizontal="left"/>
    </xf>
    <xf numFmtId="0" fontId="2" fillId="0" borderId="0" xfId="32"/>
    <xf numFmtId="0" fontId="15" fillId="0" borderId="0" xfId="32" applyFont="1"/>
    <xf numFmtId="0" fontId="24" fillId="4" borderId="0" xfId="32" applyFont="1" applyFill="1" applyAlignment="1">
      <alignment horizontal="center" wrapText="1"/>
    </xf>
    <xf numFmtId="16" fontId="25" fillId="0" borderId="2" xfId="6" quotePrefix="1" applyNumberFormat="1" applyFont="1" applyBorder="1" applyAlignment="1">
      <alignment horizontal="center"/>
    </xf>
    <xf numFmtId="0" fontId="25" fillId="0" borderId="2" xfId="34" applyFont="1" applyBorder="1" applyProtection="1">
      <protection locked="0"/>
    </xf>
    <xf numFmtId="0" fontId="16" fillId="0" borderId="2" xfId="34" applyFont="1" applyFill="1" applyBorder="1" applyProtection="1">
      <protection locked="0"/>
    </xf>
    <xf numFmtId="0" fontId="25" fillId="0" borderId="2" xfId="34" applyFont="1" applyBorder="1" applyAlignment="1" applyProtection="1">
      <alignment horizontal="center"/>
      <protection locked="0"/>
    </xf>
    <xf numFmtId="0" fontId="15" fillId="0" borderId="0" xfId="34" applyFont="1"/>
    <xf numFmtId="0" fontId="25" fillId="0" borderId="2" xfId="32" applyFont="1" applyBorder="1" applyAlignment="1" applyProtection="1">
      <alignment horizontal="center"/>
      <protection locked="0"/>
    </xf>
    <xf numFmtId="0" fontId="25" fillId="3" borderId="2" xfId="32" applyFont="1" applyFill="1" applyBorder="1" applyAlignment="1" applyProtection="1">
      <alignment horizontal="center"/>
      <protection locked="0"/>
    </xf>
    <xf numFmtId="0" fontId="25" fillId="0" borderId="2" xfId="6" applyFont="1" applyBorder="1" applyAlignment="1">
      <alignment horizontal="center"/>
    </xf>
    <xf numFmtId="0" fontId="16" fillId="0" borderId="2" xfId="34" applyFont="1" applyBorder="1" applyProtection="1">
      <protection locked="0"/>
    </xf>
    <xf numFmtId="0" fontId="25" fillId="0" borderId="0" xfId="34" applyFont="1" applyProtection="1">
      <protection locked="0"/>
    </xf>
    <xf numFmtId="0" fontId="16" fillId="0" borderId="0" xfId="34" applyFont="1" applyProtection="1">
      <protection locked="0"/>
    </xf>
    <xf numFmtId="0" fontId="18" fillId="0" borderId="0" xfId="34" applyFont="1" applyProtection="1">
      <protection locked="0"/>
    </xf>
    <xf numFmtId="0" fontId="12" fillId="0" borderId="0" xfId="32" applyFont="1"/>
    <xf numFmtId="0" fontId="12" fillId="0" borderId="0" xfId="34" applyFont="1"/>
    <xf numFmtId="0" fontId="23" fillId="0" borderId="0" xfId="0" applyFont="1"/>
    <xf numFmtId="0" fontId="16" fillId="0" borderId="0" xfId="3" applyFont="1"/>
    <xf numFmtId="0" fontId="16" fillId="0" borderId="0" xfId="3" applyFont="1" applyProtection="1">
      <protection locked="0"/>
    </xf>
    <xf numFmtId="0" fontId="16" fillId="0" borderId="0" xfId="3" applyFont="1" applyAlignment="1" applyProtection="1">
      <alignment horizontal="left"/>
      <protection locked="0"/>
    </xf>
    <xf numFmtId="0" fontId="26" fillId="0" borderId="0" xfId="2" applyFont="1"/>
    <xf numFmtId="165" fontId="16" fillId="0" borderId="0" xfId="3" applyNumberFormat="1" applyFont="1" applyAlignment="1" applyProtection="1">
      <alignment horizontal="left"/>
      <protection locked="0"/>
    </xf>
    <xf numFmtId="8" fontId="26" fillId="0" borderId="0" xfId="2" applyNumberFormat="1" applyFont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26" fillId="0" borderId="0" xfId="2" applyFont="1" applyAlignment="1" applyProtection="1">
      <alignment horizontal="left" wrapText="1"/>
      <protection locked="0"/>
    </xf>
    <xf numFmtId="0" fontId="26" fillId="0" borderId="0" xfId="2" applyFont="1" applyProtection="1">
      <protection locked="0"/>
    </xf>
    <xf numFmtId="165" fontId="16" fillId="0" borderId="0" xfId="3" applyNumberFormat="1" applyFont="1" applyAlignment="1">
      <alignment horizontal="left"/>
    </xf>
    <xf numFmtId="165" fontId="16" fillId="0" borderId="0" xfId="3" applyNumberFormat="1" applyFont="1" applyAlignment="1">
      <alignment horizontal="right"/>
    </xf>
    <xf numFmtId="14" fontId="26" fillId="0" borderId="0" xfId="2" applyNumberFormat="1" applyFont="1" applyAlignment="1" applyProtection="1">
      <alignment horizontal="left"/>
      <protection locked="0"/>
    </xf>
    <xf numFmtId="14" fontId="26" fillId="0" borderId="0" xfId="2" applyNumberFormat="1" applyFont="1" applyAlignment="1" applyProtection="1">
      <alignment horizontal="right"/>
      <protection locked="0"/>
    </xf>
    <xf numFmtId="14" fontId="26" fillId="0" borderId="0" xfId="2" applyNumberFormat="1" applyFont="1" applyAlignment="1">
      <alignment horizontal="left"/>
    </xf>
    <xf numFmtId="14" fontId="26" fillId="0" borderId="0" xfId="2" applyNumberFormat="1" applyFont="1"/>
    <xf numFmtId="166" fontId="26" fillId="0" borderId="0" xfId="2" applyNumberFormat="1" applyFont="1" applyAlignment="1" applyProtection="1">
      <alignment horizontal="left" wrapText="1"/>
      <protection locked="0"/>
    </xf>
    <xf numFmtId="0" fontId="25" fillId="0" borderId="0" xfId="2" applyFont="1" applyProtection="1">
      <protection locked="0"/>
    </xf>
    <xf numFmtId="4" fontId="25" fillId="0" borderId="0" xfId="23" applyNumberFormat="1" applyFont="1" applyAlignment="1" applyProtection="1">
      <alignment horizontal="center"/>
      <protection locked="0"/>
    </xf>
    <xf numFmtId="164" fontId="26" fillId="0" borderId="0" xfId="2" applyNumberFormat="1" applyFont="1"/>
    <xf numFmtId="8" fontId="26" fillId="0" borderId="0" xfId="2" applyNumberFormat="1" applyFont="1" applyAlignment="1">
      <alignment horizontal="left"/>
    </xf>
    <xf numFmtId="8" fontId="26" fillId="0" borderId="0" xfId="2" applyNumberFormat="1" applyFont="1"/>
    <xf numFmtId="164" fontId="30" fillId="0" borderId="1" xfId="2" applyNumberFormat="1" applyFont="1" applyBorder="1"/>
    <xf numFmtId="164" fontId="30" fillId="0" borderId="0" xfId="2" applyNumberFormat="1" applyFont="1"/>
    <xf numFmtId="0" fontId="30" fillId="0" borderId="0" xfId="2" applyFont="1" applyProtection="1">
      <protection locked="0"/>
    </xf>
    <xf numFmtId="0" fontId="26" fillId="0" borderId="0" xfId="2" applyFont="1" applyAlignment="1" applyProtection="1">
      <alignment horizontal="left"/>
      <protection locked="0"/>
    </xf>
    <xf numFmtId="8" fontId="26" fillId="0" borderId="0" xfId="2" quotePrefix="1" applyNumberFormat="1" applyFont="1" applyProtection="1">
      <protection locked="0"/>
    </xf>
    <xf numFmtId="0" fontId="26" fillId="0" borderId="0" xfId="2" quotePrefix="1" applyFont="1" applyProtection="1">
      <protection locked="0"/>
    </xf>
    <xf numFmtId="0" fontId="31" fillId="0" borderId="0" xfId="2" quotePrefix="1" applyFont="1" applyProtection="1">
      <protection locked="0"/>
    </xf>
    <xf numFmtId="0" fontId="24" fillId="0" borderId="0" xfId="2" applyFont="1"/>
    <xf numFmtId="164" fontId="15" fillId="0" borderId="0" xfId="2" applyNumberFormat="1" applyFont="1"/>
    <xf numFmtId="168" fontId="26" fillId="0" borderId="0" xfId="2" applyNumberFormat="1" applyFont="1"/>
    <xf numFmtId="164" fontId="26" fillId="0" borderId="0" xfId="2" applyNumberFormat="1" applyFont="1" applyAlignment="1" applyProtection="1">
      <alignment horizontal="right"/>
      <protection locked="0"/>
    </xf>
    <xf numFmtId="0" fontId="25" fillId="0" borderId="0" xfId="25" applyFont="1" applyProtection="1">
      <protection locked="0"/>
    </xf>
    <xf numFmtId="0" fontId="25" fillId="0" borderId="0" xfId="15" applyFont="1" applyProtection="1">
      <protection locked="0"/>
    </xf>
    <xf numFmtId="164" fontId="26" fillId="0" borderId="0" xfId="2" applyNumberFormat="1" applyFont="1" applyAlignment="1" applyProtection="1">
      <alignment horizontal="left"/>
      <protection locked="0"/>
    </xf>
    <xf numFmtId="4" fontId="26" fillId="0" borderId="0" xfId="2" applyNumberFormat="1" applyFont="1" applyProtection="1">
      <protection locked="0"/>
    </xf>
    <xf numFmtId="0" fontId="26" fillId="0" borderId="0" xfId="27" applyFont="1"/>
    <xf numFmtId="0" fontId="26" fillId="0" borderId="0" xfId="9" applyFont="1"/>
    <xf numFmtId="168" fontId="30" fillId="0" borderId="1" xfId="2" applyNumberFormat="1" applyFont="1" applyBorder="1"/>
    <xf numFmtId="4" fontId="25" fillId="0" borderId="0" xfId="2" applyNumberFormat="1" applyFont="1" applyProtection="1">
      <protection locked="0"/>
    </xf>
    <xf numFmtId="0" fontId="26" fillId="0" borderId="0" xfId="2" applyFont="1" applyAlignment="1" applyProtection="1">
      <alignment horizontal="right"/>
      <protection locked="0"/>
    </xf>
    <xf numFmtId="168" fontId="30" fillId="0" borderId="0" xfId="2" applyNumberFormat="1" applyFont="1"/>
    <xf numFmtId="0" fontId="25" fillId="0" borderId="0" xfId="3" applyFont="1" applyProtection="1">
      <protection locked="0"/>
    </xf>
    <xf numFmtId="0" fontId="25" fillId="0" borderId="0" xfId="3" applyFont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25" fillId="0" borderId="0" xfId="32" applyFont="1" applyProtection="1">
      <protection locked="0"/>
    </xf>
    <xf numFmtId="0" fontId="16" fillId="0" borderId="0" xfId="32" applyFont="1" applyProtection="1">
      <protection locked="0"/>
    </xf>
    <xf numFmtId="0" fontId="25" fillId="2" borderId="2" xfId="32" applyFont="1" applyFill="1" applyBorder="1" applyProtection="1">
      <protection locked="0"/>
    </xf>
    <xf numFmtId="8" fontId="16" fillId="2" borderId="2" xfId="32" applyNumberFormat="1" applyFont="1" applyFill="1" applyBorder="1" applyAlignment="1" applyProtection="1">
      <alignment horizontal="left"/>
      <protection locked="0"/>
    </xf>
    <xf numFmtId="0" fontId="16" fillId="2" borderId="2" xfId="32" applyFont="1" applyFill="1" applyBorder="1" applyProtection="1">
      <protection locked="0"/>
    </xf>
    <xf numFmtId="0" fontId="25" fillId="0" borderId="2" xfId="32" applyFont="1" applyBorder="1" applyProtection="1">
      <protection locked="0"/>
    </xf>
    <xf numFmtId="8" fontId="16" fillId="0" borderId="2" xfId="32" applyNumberFormat="1" applyFont="1" applyBorder="1" applyAlignment="1" applyProtection="1">
      <alignment horizontal="left"/>
      <protection locked="0"/>
    </xf>
    <xf numFmtId="14" fontId="16" fillId="0" borderId="2" xfId="32" applyNumberFormat="1" applyFont="1" applyBorder="1" applyAlignment="1" applyProtection="1">
      <alignment horizontal="left"/>
      <protection locked="0"/>
    </xf>
    <xf numFmtId="0" fontId="16" fillId="0" borderId="2" xfId="32" applyFont="1" applyBorder="1" applyProtection="1">
      <protection locked="0"/>
    </xf>
    <xf numFmtId="0" fontId="16" fillId="3" borderId="2" xfId="32" applyFont="1" applyFill="1" applyBorder="1" applyProtection="1">
      <protection locked="0"/>
    </xf>
    <xf numFmtId="0" fontId="25" fillId="0" borderId="2" xfId="32" applyFont="1" applyFill="1" applyBorder="1" applyProtection="1">
      <protection locked="0"/>
    </xf>
    <xf numFmtId="8" fontId="16" fillId="0" borderId="2" xfId="32" applyNumberFormat="1" applyFont="1" applyFill="1" applyBorder="1" applyAlignment="1" applyProtection="1">
      <alignment horizontal="left"/>
      <protection locked="0"/>
    </xf>
    <xf numFmtId="16" fontId="25" fillId="0" borderId="2" xfId="6" quotePrefix="1" applyNumberFormat="1" applyFont="1" applyFill="1" applyBorder="1" applyAlignment="1">
      <alignment horizontal="center"/>
    </xf>
    <xf numFmtId="0" fontId="15" fillId="0" borderId="0" xfId="32" applyFont="1" applyFill="1"/>
    <xf numFmtId="0" fontId="12" fillId="0" borderId="0" xfId="32" applyFont="1" applyFill="1"/>
    <xf numFmtId="0" fontId="16" fillId="0" borderId="2" xfId="32" applyFont="1" applyFill="1" applyBorder="1" applyProtection="1">
      <protection locked="0"/>
    </xf>
    <xf numFmtId="0" fontId="25" fillId="0" borderId="2" xfId="32" applyFont="1" applyFill="1" applyBorder="1" applyAlignment="1" applyProtection="1">
      <alignment horizontal="center"/>
      <protection locked="0"/>
    </xf>
    <xf numFmtId="0" fontId="21" fillId="4" borderId="0" xfId="0" applyFont="1" applyFill="1" applyAlignment="1">
      <alignment horizontal="left" vertical="center"/>
    </xf>
    <xf numFmtId="0" fontId="16" fillId="4" borderId="0" xfId="34" applyFont="1" applyFill="1" applyProtection="1">
      <protection locked="0"/>
    </xf>
    <xf numFmtId="0" fontId="15" fillId="4" borderId="0" xfId="34" applyFont="1" applyFill="1"/>
    <xf numFmtId="0" fontId="15" fillId="4" borderId="0" xfId="32" applyFont="1" applyFill="1"/>
  </cellXfs>
  <cellStyles count="35">
    <cellStyle name="Comma 2" xfId="14" xr:uid="{161856B1-3724-4963-BEC9-C9390B265B18}"/>
    <cellStyle name="Normal" xfId="0" builtinId="0"/>
    <cellStyle name="Normal 2 2" xfId="5" xr:uid="{EDB1F933-3A97-43F9-B56C-B286FEC29BE5}"/>
    <cellStyle name="Normal 2 2 2" xfId="21" xr:uid="{DF01ACF6-06CF-4215-B229-2FB92EA43C1C}"/>
    <cellStyle name="Normal 3 2" xfId="24" xr:uid="{AC5D617A-04CA-4DFB-9E31-DE18EE553EF2}"/>
    <cellStyle name="Normal 4" xfId="1" xr:uid="{28EA3736-ED62-4611-86EF-5023EFB37E65}"/>
    <cellStyle name="Normal 4 2" xfId="2" xr:uid="{9D2DA0F5-F89C-417E-95F5-8C743980F626}"/>
    <cellStyle name="Normal 4 3" xfId="4" xr:uid="{68153F58-85DF-4418-9E54-4258FA1FC57F}"/>
    <cellStyle name="Normal 4 3 2" xfId="8" xr:uid="{D0090365-FF09-45E0-9C28-50298B874F2A}"/>
    <cellStyle name="Normal 4 3 2 2" xfId="15" xr:uid="{F3F73EAA-0076-4E26-8BDE-116E7F4F5DC3}"/>
    <cellStyle name="Normal 4 3 2 2 2" xfId="20" xr:uid="{31A51578-5061-42B7-837E-0FA8F3C541F3}"/>
    <cellStyle name="Normal 4 3 2 2 3" xfId="25" xr:uid="{DF65934B-4875-45B4-B450-4E6DB6B145DA}"/>
    <cellStyle name="Normal 4 3 2 2 4" xfId="30" xr:uid="{80D4D1D2-82AC-4F77-99E1-31F7F38ABD2B}"/>
    <cellStyle name="Normal 4 3 2 3" xfId="17" xr:uid="{45D59637-12D4-462B-ABB6-B645FFAD7F40}"/>
    <cellStyle name="Normal 4 3 2 3 2" xfId="23" xr:uid="{B664ECBC-E30F-419C-A4D2-2C0E564B6BA5}"/>
    <cellStyle name="Normal 4 3 2 3 3" xfId="26" xr:uid="{5050D533-C2B4-47C9-9040-BBB992756FB3}"/>
    <cellStyle name="Normal 4 3 2 3 4" xfId="31" xr:uid="{53CC2B76-6621-4535-9902-4298CFD641A4}"/>
    <cellStyle name="Normal 4 3 3" xfId="11" xr:uid="{5A5BF01E-5051-4AFF-A720-1A71665C14BD}"/>
    <cellStyle name="Normal 4 3 4" xfId="12" xr:uid="{CA1E8288-E6ED-4DA5-B5AF-7668867985F9}"/>
    <cellStyle name="Normal 4 3 4 2" xfId="33" xr:uid="{AA21C30F-DD23-451E-9969-60828A27A94C}"/>
    <cellStyle name="Normal 4 3 5" xfId="16" xr:uid="{8CAEF596-E32E-4FD1-BDA3-1FE4BBBF0AB7}"/>
    <cellStyle name="Normal 4 3 6" xfId="19" xr:uid="{45E345AA-C240-4331-BC0D-D2F49EB9DDB7}"/>
    <cellStyle name="Normal 4 4" xfId="7" xr:uid="{B64FA298-2B7B-42FC-9C42-CAE5CAC26EE7}"/>
    <cellStyle name="Normal 4 4 2" xfId="29" xr:uid="{0030E135-9275-4C3B-BA9D-A7658D940AB5}"/>
    <cellStyle name="Normal 4 4 3" xfId="28" xr:uid="{FE8BA141-AF46-484B-AFD0-2B22063E729B}"/>
    <cellStyle name="Normal 4 5" xfId="9" xr:uid="{5BA83711-0C79-491E-9D04-9D8D8BBFAAFF}"/>
    <cellStyle name="Normal 4 5 2" xfId="13" xr:uid="{2F37D01D-8563-4B8E-9500-8604E808E7BE}"/>
    <cellStyle name="Normal 4 5 2 2" xfId="22" xr:uid="{DEC665FE-21FD-4848-A23D-DF89C8BD57DE}"/>
    <cellStyle name="Normal 4 5 2 3" xfId="32" xr:uid="{8CF8901F-3385-4821-A073-ACCFA1493075}"/>
    <cellStyle name="Normal 4 5 2 3 2" xfId="34" xr:uid="{45897ED7-CC3C-41B3-849B-1A7D0AB1EB4E}"/>
    <cellStyle name="Normal 4 5 3" xfId="27" xr:uid="{1E19CE6D-72AE-4ED7-8184-97AC1C20512F}"/>
    <cellStyle name="Normal 4 6" xfId="10" xr:uid="{4841D6E2-7463-41F2-A03A-447A53FAE659}"/>
    <cellStyle name="Normal 4 7" xfId="18" xr:uid="{04CCC6B6-9B9F-4566-98F6-FBE42CB87186}"/>
    <cellStyle name="Normal_Qu.2" xfId="3" xr:uid="{6DE539AE-FB9E-4BC4-8C36-171C93DDC12A}"/>
    <cellStyle name="Normal_Sheet6" xfId="6" xr:uid="{5C3278A7-FBB8-4C35-95CE-EAFC3429F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282A-898C-494E-9329-AC36F145CD22}">
  <sheetPr>
    <pageSetUpPr fitToPage="1"/>
  </sheetPr>
  <dimension ref="A1:AF107"/>
  <sheetViews>
    <sheetView zoomScale="85" zoomScaleNormal="85" workbookViewId="0">
      <selection activeCell="A6" sqref="A6"/>
    </sheetView>
  </sheetViews>
  <sheetFormatPr defaultColWidth="9.08984375" defaultRowHeight="14.5" x14ac:dyDescent="0.35"/>
  <cols>
    <col min="1" max="1" width="16.6328125" style="1" customWidth="1"/>
    <col min="2" max="3" width="18.6328125" style="1" customWidth="1"/>
    <col min="4" max="7" width="12.6328125" style="1" customWidth="1"/>
    <col min="8" max="251" width="9.08984375" style="1"/>
    <col min="252" max="252" width="16.54296875" style="1" customWidth="1"/>
    <col min="253" max="258" width="12.54296875" style="1" customWidth="1"/>
    <col min="259" max="259" width="2.54296875" style="1" customWidth="1"/>
    <col min="260" max="260" width="70.54296875" style="1" customWidth="1"/>
    <col min="261" max="261" width="2.54296875" style="1" customWidth="1"/>
    <col min="262" max="262" width="8.54296875" style="1" customWidth="1"/>
    <col min="263" max="263" width="2.54296875" style="1" customWidth="1"/>
    <col min="264" max="507" width="9.08984375" style="1"/>
    <col min="508" max="508" width="16.54296875" style="1" customWidth="1"/>
    <col min="509" max="514" width="12.54296875" style="1" customWidth="1"/>
    <col min="515" max="515" width="2.54296875" style="1" customWidth="1"/>
    <col min="516" max="516" width="70.54296875" style="1" customWidth="1"/>
    <col min="517" max="517" width="2.54296875" style="1" customWidth="1"/>
    <col min="518" max="518" width="8.54296875" style="1" customWidth="1"/>
    <col min="519" max="519" width="2.54296875" style="1" customWidth="1"/>
    <col min="520" max="763" width="9.08984375" style="1"/>
    <col min="764" max="764" width="16.54296875" style="1" customWidth="1"/>
    <col min="765" max="770" width="12.54296875" style="1" customWidth="1"/>
    <col min="771" max="771" width="2.54296875" style="1" customWidth="1"/>
    <col min="772" max="772" width="70.54296875" style="1" customWidth="1"/>
    <col min="773" max="773" width="2.54296875" style="1" customWidth="1"/>
    <col min="774" max="774" width="8.54296875" style="1" customWidth="1"/>
    <col min="775" max="775" width="2.54296875" style="1" customWidth="1"/>
    <col min="776" max="1019" width="9.08984375" style="1"/>
    <col min="1020" max="1020" width="16.54296875" style="1" customWidth="1"/>
    <col min="1021" max="1026" width="12.54296875" style="1" customWidth="1"/>
    <col min="1027" max="1027" width="2.54296875" style="1" customWidth="1"/>
    <col min="1028" max="1028" width="70.54296875" style="1" customWidth="1"/>
    <col min="1029" max="1029" width="2.54296875" style="1" customWidth="1"/>
    <col min="1030" max="1030" width="8.54296875" style="1" customWidth="1"/>
    <col min="1031" max="1031" width="2.54296875" style="1" customWidth="1"/>
    <col min="1032" max="1275" width="9.08984375" style="1"/>
    <col min="1276" max="1276" width="16.54296875" style="1" customWidth="1"/>
    <col min="1277" max="1282" width="12.54296875" style="1" customWidth="1"/>
    <col min="1283" max="1283" width="2.54296875" style="1" customWidth="1"/>
    <col min="1284" max="1284" width="70.54296875" style="1" customWidth="1"/>
    <col min="1285" max="1285" width="2.54296875" style="1" customWidth="1"/>
    <col min="1286" max="1286" width="8.54296875" style="1" customWidth="1"/>
    <col min="1287" max="1287" width="2.54296875" style="1" customWidth="1"/>
    <col min="1288" max="1531" width="9.08984375" style="1"/>
    <col min="1532" max="1532" width="16.54296875" style="1" customWidth="1"/>
    <col min="1533" max="1538" width="12.54296875" style="1" customWidth="1"/>
    <col min="1539" max="1539" width="2.54296875" style="1" customWidth="1"/>
    <col min="1540" max="1540" width="70.54296875" style="1" customWidth="1"/>
    <col min="1541" max="1541" width="2.54296875" style="1" customWidth="1"/>
    <col min="1542" max="1542" width="8.54296875" style="1" customWidth="1"/>
    <col min="1543" max="1543" width="2.54296875" style="1" customWidth="1"/>
    <col min="1544" max="1787" width="9.08984375" style="1"/>
    <col min="1788" max="1788" width="16.54296875" style="1" customWidth="1"/>
    <col min="1789" max="1794" width="12.54296875" style="1" customWidth="1"/>
    <col min="1795" max="1795" width="2.54296875" style="1" customWidth="1"/>
    <col min="1796" max="1796" width="70.54296875" style="1" customWidth="1"/>
    <col min="1797" max="1797" width="2.54296875" style="1" customWidth="1"/>
    <col min="1798" max="1798" width="8.54296875" style="1" customWidth="1"/>
    <col min="1799" max="1799" width="2.54296875" style="1" customWidth="1"/>
    <col min="1800" max="2043" width="9.08984375" style="1"/>
    <col min="2044" max="2044" width="16.54296875" style="1" customWidth="1"/>
    <col min="2045" max="2050" width="12.54296875" style="1" customWidth="1"/>
    <col min="2051" max="2051" width="2.54296875" style="1" customWidth="1"/>
    <col min="2052" max="2052" width="70.54296875" style="1" customWidth="1"/>
    <col min="2053" max="2053" width="2.54296875" style="1" customWidth="1"/>
    <col min="2054" max="2054" width="8.54296875" style="1" customWidth="1"/>
    <col min="2055" max="2055" width="2.54296875" style="1" customWidth="1"/>
    <col min="2056" max="2299" width="9.08984375" style="1"/>
    <col min="2300" max="2300" width="16.54296875" style="1" customWidth="1"/>
    <col min="2301" max="2306" width="12.54296875" style="1" customWidth="1"/>
    <col min="2307" max="2307" width="2.54296875" style="1" customWidth="1"/>
    <col min="2308" max="2308" width="70.54296875" style="1" customWidth="1"/>
    <col min="2309" max="2309" width="2.54296875" style="1" customWidth="1"/>
    <col min="2310" max="2310" width="8.54296875" style="1" customWidth="1"/>
    <col min="2311" max="2311" width="2.54296875" style="1" customWidth="1"/>
    <col min="2312" max="2555" width="9.08984375" style="1"/>
    <col min="2556" max="2556" width="16.54296875" style="1" customWidth="1"/>
    <col min="2557" max="2562" width="12.54296875" style="1" customWidth="1"/>
    <col min="2563" max="2563" width="2.54296875" style="1" customWidth="1"/>
    <col min="2564" max="2564" width="70.54296875" style="1" customWidth="1"/>
    <col min="2565" max="2565" width="2.54296875" style="1" customWidth="1"/>
    <col min="2566" max="2566" width="8.54296875" style="1" customWidth="1"/>
    <col min="2567" max="2567" width="2.54296875" style="1" customWidth="1"/>
    <col min="2568" max="2811" width="9.08984375" style="1"/>
    <col min="2812" max="2812" width="16.54296875" style="1" customWidth="1"/>
    <col min="2813" max="2818" width="12.54296875" style="1" customWidth="1"/>
    <col min="2819" max="2819" width="2.54296875" style="1" customWidth="1"/>
    <col min="2820" max="2820" width="70.54296875" style="1" customWidth="1"/>
    <col min="2821" max="2821" width="2.54296875" style="1" customWidth="1"/>
    <col min="2822" max="2822" width="8.54296875" style="1" customWidth="1"/>
    <col min="2823" max="2823" width="2.54296875" style="1" customWidth="1"/>
    <col min="2824" max="3067" width="9.08984375" style="1"/>
    <col min="3068" max="3068" width="16.54296875" style="1" customWidth="1"/>
    <col min="3069" max="3074" width="12.54296875" style="1" customWidth="1"/>
    <col min="3075" max="3075" width="2.54296875" style="1" customWidth="1"/>
    <col min="3076" max="3076" width="70.54296875" style="1" customWidth="1"/>
    <col min="3077" max="3077" width="2.54296875" style="1" customWidth="1"/>
    <col min="3078" max="3078" width="8.54296875" style="1" customWidth="1"/>
    <col min="3079" max="3079" width="2.54296875" style="1" customWidth="1"/>
    <col min="3080" max="3323" width="9.08984375" style="1"/>
    <col min="3324" max="3324" width="16.54296875" style="1" customWidth="1"/>
    <col min="3325" max="3330" width="12.54296875" style="1" customWidth="1"/>
    <col min="3331" max="3331" width="2.54296875" style="1" customWidth="1"/>
    <col min="3332" max="3332" width="70.54296875" style="1" customWidth="1"/>
    <col min="3333" max="3333" width="2.54296875" style="1" customWidth="1"/>
    <col min="3334" max="3334" width="8.54296875" style="1" customWidth="1"/>
    <col min="3335" max="3335" width="2.54296875" style="1" customWidth="1"/>
    <col min="3336" max="3579" width="9.08984375" style="1"/>
    <col min="3580" max="3580" width="16.54296875" style="1" customWidth="1"/>
    <col min="3581" max="3586" width="12.54296875" style="1" customWidth="1"/>
    <col min="3587" max="3587" width="2.54296875" style="1" customWidth="1"/>
    <col min="3588" max="3588" width="70.54296875" style="1" customWidth="1"/>
    <col min="3589" max="3589" width="2.54296875" style="1" customWidth="1"/>
    <col min="3590" max="3590" width="8.54296875" style="1" customWidth="1"/>
    <col min="3591" max="3591" width="2.54296875" style="1" customWidth="1"/>
    <col min="3592" max="3835" width="9.08984375" style="1"/>
    <col min="3836" max="3836" width="16.54296875" style="1" customWidth="1"/>
    <col min="3837" max="3842" width="12.54296875" style="1" customWidth="1"/>
    <col min="3843" max="3843" width="2.54296875" style="1" customWidth="1"/>
    <col min="3844" max="3844" width="70.54296875" style="1" customWidth="1"/>
    <col min="3845" max="3845" width="2.54296875" style="1" customWidth="1"/>
    <col min="3846" max="3846" width="8.54296875" style="1" customWidth="1"/>
    <col min="3847" max="3847" width="2.54296875" style="1" customWidth="1"/>
    <col min="3848" max="4091" width="9.08984375" style="1"/>
    <col min="4092" max="4092" width="16.54296875" style="1" customWidth="1"/>
    <col min="4093" max="4098" width="12.54296875" style="1" customWidth="1"/>
    <col min="4099" max="4099" width="2.54296875" style="1" customWidth="1"/>
    <col min="4100" max="4100" width="70.54296875" style="1" customWidth="1"/>
    <col min="4101" max="4101" width="2.54296875" style="1" customWidth="1"/>
    <col min="4102" max="4102" width="8.54296875" style="1" customWidth="1"/>
    <col min="4103" max="4103" width="2.54296875" style="1" customWidth="1"/>
    <col min="4104" max="4347" width="9.08984375" style="1"/>
    <col min="4348" max="4348" width="16.54296875" style="1" customWidth="1"/>
    <col min="4349" max="4354" width="12.54296875" style="1" customWidth="1"/>
    <col min="4355" max="4355" width="2.54296875" style="1" customWidth="1"/>
    <col min="4356" max="4356" width="70.54296875" style="1" customWidth="1"/>
    <col min="4357" max="4357" width="2.54296875" style="1" customWidth="1"/>
    <col min="4358" max="4358" width="8.54296875" style="1" customWidth="1"/>
    <col min="4359" max="4359" width="2.54296875" style="1" customWidth="1"/>
    <col min="4360" max="4603" width="9.08984375" style="1"/>
    <col min="4604" max="4604" width="16.54296875" style="1" customWidth="1"/>
    <col min="4605" max="4610" width="12.54296875" style="1" customWidth="1"/>
    <col min="4611" max="4611" width="2.54296875" style="1" customWidth="1"/>
    <col min="4612" max="4612" width="70.54296875" style="1" customWidth="1"/>
    <col min="4613" max="4613" width="2.54296875" style="1" customWidth="1"/>
    <col min="4614" max="4614" width="8.54296875" style="1" customWidth="1"/>
    <col min="4615" max="4615" width="2.54296875" style="1" customWidth="1"/>
    <col min="4616" max="4859" width="9.08984375" style="1"/>
    <col min="4860" max="4860" width="16.54296875" style="1" customWidth="1"/>
    <col min="4861" max="4866" width="12.54296875" style="1" customWidth="1"/>
    <col min="4867" max="4867" width="2.54296875" style="1" customWidth="1"/>
    <col min="4868" max="4868" width="70.54296875" style="1" customWidth="1"/>
    <col min="4869" max="4869" width="2.54296875" style="1" customWidth="1"/>
    <col min="4870" max="4870" width="8.54296875" style="1" customWidth="1"/>
    <col min="4871" max="4871" width="2.54296875" style="1" customWidth="1"/>
    <col min="4872" max="5115" width="9.08984375" style="1"/>
    <col min="5116" max="5116" width="16.54296875" style="1" customWidth="1"/>
    <col min="5117" max="5122" width="12.54296875" style="1" customWidth="1"/>
    <col min="5123" max="5123" width="2.54296875" style="1" customWidth="1"/>
    <col min="5124" max="5124" width="70.54296875" style="1" customWidth="1"/>
    <col min="5125" max="5125" width="2.54296875" style="1" customWidth="1"/>
    <col min="5126" max="5126" width="8.54296875" style="1" customWidth="1"/>
    <col min="5127" max="5127" width="2.54296875" style="1" customWidth="1"/>
    <col min="5128" max="5371" width="9.08984375" style="1"/>
    <col min="5372" max="5372" width="16.54296875" style="1" customWidth="1"/>
    <col min="5373" max="5378" width="12.54296875" style="1" customWidth="1"/>
    <col min="5379" max="5379" width="2.54296875" style="1" customWidth="1"/>
    <col min="5380" max="5380" width="70.54296875" style="1" customWidth="1"/>
    <col min="5381" max="5381" width="2.54296875" style="1" customWidth="1"/>
    <col min="5382" max="5382" width="8.54296875" style="1" customWidth="1"/>
    <col min="5383" max="5383" width="2.54296875" style="1" customWidth="1"/>
    <col min="5384" max="5627" width="9.08984375" style="1"/>
    <col min="5628" max="5628" width="16.54296875" style="1" customWidth="1"/>
    <col min="5629" max="5634" width="12.54296875" style="1" customWidth="1"/>
    <col min="5635" max="5635" width="2.54296875" style="1" customWidth="1"/>
    <col min="5636" max="5636" width="70.54296875" style="1" customWidth="1"/>
    <col min="5637" max="5637" width="2.54296875" style="1" customWidth="1"/>
    <col min="5638" max="5638" width="8.54296875" style="1" customWidth="1"/>
    <col min="5639" max="5639" width="2.54296875" style="1" customWidth="1"/>
    <col min="5640" max="5883" width="9.08984375" style="1"/>
    <col min="5884" max="5884" width="16.54296875" style="1" customWidth="1"/>
    <col min="5885" max="5890" width="12.54296875" style="1" customWidth="1"/>
    <col min="5891" max="5891" width="2.54296875" style="1" customWidth="1"/>
    <col min="5892" max="5892" width="70.54296875" style="1" customWidth="1"/>
    <col min="5893" max="5893" width="2.54296875" style="1" customWidth="1"/>
    <col min="5894" max="5894" width="8.54296875" style="1" customWidth="1"/>
    <col min="5895" max="5895" width="2.54296875" style="1" customWidth="1"/>
    <col min="5896" max="6139" width="9.08984375" style="1"/>
    <col min="6140" max="6140" width="16.54296875" style="1" customWidth="1"/>
    <col min="6141" max="6146" width="12.54296875" style="1" customWidth="1"/>
    <col min="6147" max="6147" width="2.54296875" style="1" customWidth="1"/>
    <col min="6148" max="6148" width="70.54296875" style="1" customWidth="1"/>
    <col min="6149" max="6149" width="2.54296875" style="1" customWidth="1"/>
    <col min="6150" max="6150" width="8.54296875" style="1" customWidth="1"/>
    <col min="6151" max="6151" width="2.54296875" style="1" customWidth="1"/>
    <col min="6152" max="6395" width="9.08984375" style="1"/>
    <col min="6396" max="6396" width="16.54296875" style="1" customWidth="1"/>
    <col min="6397" max="6402" width="12.54296875" style="1" customWidth="1"/>
    <col min="6403" max="6403" width="2.54296875" style="1" customWidth="1"/>
    <col min="6404" max="6404" width="70.54296875" style="1" customWidth="1"/>
    <col min="6405" max="6405" width="2.54296875" style="1" customWidth="1"/>
    <col min="6406" max="6406" width="8.54296875" style="1" customWidth="1"/>
    <col min="6407" max="6407" width="2.54296875" style="1" customWidth="1"/>
    <col min="6408" max="6651" width="9.08984375" style="1"/>
    <col min="6652" max="6652" width="16.54296875" style="1" customWidth="1"/>
    <col min="6653" max="6658" width="12.54296875" style="1" customWidth="1"/>
    <col min="6659" max="6659" width="2.54296875" style="1" customWidth="1"/>
    <col min="6660" max="6660" width="70.54296875" style="1" customWidth="1"/>
    <col min="6661" max="6661" width="2.54296875" style="1" customWidth="1"/>
    <col min="6662" max="6662" width="8.54296875" style="1" customWidth="1"/>
    <col min="6663" max="6663" width="2.54296875" style="1" customWidth="1"/>
    <col min="6664" max="6907" width="9.08984375" style="1"/>
    <col min="6908" max="6908" width="16.54296875" style="1" customWidth="1"/>
    <col min="6909" max="6914" width="12.54296875" style="1" customWidth="1"/>
    <col min="6915" max="6915" width="2.54296875" style="1" customWidth="1"/>
    <col min="6916" max="6916" width="70.54296875" style="1" customWidth="1"/>
    <col min="6917" max="6917" width="2.54296875" style="1" customWidth="1"/>
    <col min="6918" max="6918" width="8.54296875" style="1" customWidth="1"/>
    <col min="6919" max="6919" width="2.54296875" style="1" customWidth="1"/>
    <col min="6920" max="7163" width="9.08984375" style="1"/>
    <col min="7164" max="7164" width="16.54296875" style="1" customWidth="1"/>
    <col min="7165" max="7170" width="12.54296875" style="1" customWidth="1"/>
    <col min="7171" max="7171" width="2.54296875" style="1" customWidth="1"/>
    <col min="7172" max="7172" width="70.54296875" style="1" customWidth="1"/>
    <col min="7173" max="7173" width="2.54296875" style="1" customWidth="1"/>
    <col min="7174" max="7174" width="8.54296875" style="1" customWidth="1"/>
    <col min="7175" max="7175" width="2.54296875" style="1" customWidth="1"/>
    <col min="7176" max="7419" width="9.08984375" style="1"/>
    <col min="7420" max="7420" width="16.54296875" style="1" customWidth="1"/>
    <col min="7421" max="7426" width="12.54296875" style="1" customWidth="1"/>
    <col min="7427" max="7427" width="2.54296875" style="1" customWidth="1"/>
    <col min="7428" max="7428" width="70.54296875" style="1" customWidth="1"/>
    <col min="7429" max="7429" width="2.54296875" style="1" customWidth="1"/>
    <col min="7430" max="7430" width="8.54296875" style="1" customWidth="1"/>
    <col min="7431" max="7431" width="2.54296875" style="1" customWidth="1"/>
    <col min="7432" max="7675" width="9.08984375" style="1"/>
    <col min="7676" max="7676" width="16.54296875" style="1" customWidth="1"/>
    <col min="7677" max="7682" width="12.54296875" style="1" customWidth="1"/>
    <col min="7683" max="7683" width="2.54296875" style="1" customWidth="1"/>
    <col min="7684" max="7684" width="70.54296875" style="1" customWidth="1"/>
    <col min="7685" max="7685" width="2.54296875" style="1" customWidth="1"/>
    <col min="7686" max="7686" width="8.54296875" style="1" customWidth="1"/>
    <col min="7687" max="7687" width="2.54296875" style="1" customWidth="1"/>
    <col min="7688" max="7931" width="9.08984375" style="1"/>
    <col min="7932" max="7932" width="16.54296875" style="1" customWidth="1"/>
    <col min="7933" max="7938" width="12.54296875" style="1" customWidth="1"/>
    <col min="7939" max="7939" width="2.54296875" style="1" customWidth="1"/>
    <col min="7940" max="7940" width="70.54296875" style="1" customWidth="1"/>
    <col min="7941" max="7941" width="2.54296875" style="1" customWidth="1"/>
    <col min="7942" max="7942" width="8.54296875" style="1" customWidth="1"/>
    <col min="7943" max="7943" width="2.54296875" style="1" customWidth="1"/>
    <col min="7944" max="8187" width="9.08984375" style="1"/>
    <col min="8188" max="8188" width="16.54296875" style="1" customWidth="1"/>
    <col min="8189" max="8194" width="12.54296875" style="1" customWidth="1"/>
    <col min="8195" max="8195" width="2.54296875" style="1" customWidth="1"/>
    <col min="8196" max="8196" width="70.54296875" style="1" customWidth="1"/>
    <col min="8197" max="8197" width="2.54296875" style="1" customWidth="1"/>
    <col min="8198" max="8198" width="8.54296875" style="1" customWidth="1"/>
    <col min="8199" max="8199" width="2.54296875" style="1" customWidth="1"/>
    <col min="8200" max="8443" width="9.08984375" style="1"/>
    <col min="8444" max="8444" width="16.54296875" style="1" customWidth="1"/>
    <col min="8445" max="8450" width="12.54296875" style="1" customWidth="1"/>
    <col min="8451" max="8451" width="2.54296875" style="1" customWidth="1"/>
    <col min="8452" max="8452" width="70.54296875" style="1" customWidth="1"/>
    <col min="8453" max="8453" width="2.54296875" style="1" customWidth="1"/>
    <col min="8454" max="8454" width="8.54296875" style="1" customWidth="1"/>
    <col min="8455" max="8455" width="2.54296875" style="1" customWidth="1"/>
    <col min="8456" max="8699" width="9.08984375" style="1"/>
    <col min="8700" max="8700" width="16.54296875" style="1" customWidth="1"/>
    <col min="8701" max="8706" width="12.54296875" style="1" customWidth="1"/>
    <col min="8707" max="8707" width="2.54296875" style="1" customWidth="1"/>
    <col min="8708" max="8708" width="70.54296875" style="1" customWidth="1"/>
    <col min="8709" max="8709" width="2.54296875" style="1" customWidth="1"/>
    <col min="8710" max="8710" width="8.54296875" style="1" customWidth="1"/>
    <col min="8711" max="8711" width="2.54296875" style="1" customWidth="1"/>
    <col min="8712" max="8955" width="9.08984375" style="1"/>
    <col min="8956" max="8956" width="16.54296875" style="1" customWidth="1"/>
    <col min="8957" max="8962" width="12.54296875" style="1" customWidth="1"/>
    <col min="8963" max="8963" width="2.54296875" style="1" customWidth="1"/>
    <col min="8964" max="8964" width="70.54296875" style="1" customWidth="1"/>
    <col min="8965" max="8965" width="2.54296875" style="1" customWidth="1"/>
    <col min="8966" max="8966" width="8.54296875" style="1" customWidth="1"/>
    <col min="8967" max="8967" width="2.54296875" style="1" customWidth="1"/>
    <col min="8968" max="9211" width="9.08984375" style="1"/>
    <col min="9212" max="9212" width="16.54296875" style="1" customWidth="1"/>
    <col min="9213" max="9218" width="12.54296875" style="1" customWidth="1"/>
    <col min="9219" max="9219" width="2.54296875" style="1" customWidth="1"/>
    <col min="9220" max="9220" width="70.54296875" style="1" customWidth="1"/>
    <col min="9221" max="9221" width="2.54296875" style="1" customWidth="1"/>
    <col min="9222" max="9222" width="8.54296875" style="1" customWidth="1"/>
    <col min="9223" max="9223" width="2.54296875" style="1" customWidth="1"/>
    <col min="9224" max="9467" width="9.08984375" style="1"/>
    <col min="9468" max="9468" width="16.54296875" style="1" customWidth="1"/>
    <col min="9469" max="9474" width="12.54296875" style="1" customWidth="1"/>
    <col min="9475" max="9475" width="2.54296875" style="1" customWidth="1"/>
    <col min="9476" max="9476" width="70.54296875" style="1" customWidth="1"/>
    <col min="9477" max="9477" width="2.54296875" style="1" customWidth="1"/>
    <col min="9478" max="9478" width="8.54296875" style="1" customWidth="1"/>
    <col min="9479" max="9479" width="2.54296875" style="1" customWidth="1"/>
    <col min="9480" max="9723" width="9.08984375" style="1"/>
    <col min="9724" max="9724" width="16.54296875" style="1" customWidth="1"/>
    <col min="9725" max="9730" width="12.54296875" style="1" customWidth="1"/>
    <col min="9731" max="9731" width="2.54296875" style="1" customWidth="1"/>
    <col min="9732" max="9732" width="70.54296875" style="1" customWidth="1"/>
    <col min="9733" max="9733" width="2.54296875" style="1" customWidth="1"/>
    <col min="9734" max="9734" width="8.54296875" style="1" customWidth="1"/>
    <col min="9735" max="9735" width="2.54296875" style="1" customWidth="1"/>
    <col min="9736" max="9979" width="9.08984375" style="1"/>
    <col min="9980" max="9980" width="16.54296875" style="1" customWidth="1"/>
    <col min="9981" max="9986" width="12.54296875" style="1" customWidth="1"/>
    <col min="9987" max="9987" width="2.54296875" style="1" customWidth="1"/>
    <col min="9988" max="9988" width="70.54296875" style="1" customWidth="1"/>
    <col min="9989" max="9989" width="2.54296875" style="1" customWidth="1"/>
    <col min="9990" max="9990" width="8.54296875" style="1" customWidth="1"/>
    <col min="9991" max="9991" width="2.54296875" style="1" customWidth="1"/>
    <col min="9992" max="10235" width="9.08984375" style="1"/>
    <col min="10236" max="10236" width="16.54296875" style="1" customWidth="1"/>
    <col min="10237" max="10242" width="12.54296875" style="1" customWidth="1"/>
    <col min="10243" max="10243" width="2.54296875" style="1" customWidth="1"/>
    <col min="10244" max="10244" width="70.54296875" style="1" customWidth="1"/>
    <col min="10245" max="10245" width="2.54296875" style="1" customWidth="1"/>
    <col min="10246" max="10246" width="8.54296875" style="1" customWidth="1"/>
    <col min="10247" max="10247" width="2.54296875" style="1" customWidth="1"/>
    <col min="10248" max="10491" width="9.08984375" style="1"/>
    <col min="10492" max="10492" width="16.54296875" style="1" customWidth="1"/>
    <col min="10493" max="10498" width="12.54296875" style="1" customWidth="1"/>
    <col min="10499" max="10499" width="2.54296875" style="1" customWidth="1"/>
    <col min="10500" max="10500" width="70.54296875" style="1" customWidth="1"/>
    <col min="10501" max="10501" width="2.54296875" style="1" customWidth="1"/>
    <col min="10502" max="10502" width="8.54296875" style="1" customWidth="1"/>
    <col min="10503" max="10503" width="2.54296875" style="1" customWidth="1"/>
    <col min="10504" max="10747" width="9.08984375" style="1"/>
    <col min="10748" max="10748" width="16.54296875" style="1" customWidth="1"/>
    <col min="10749" max="10754" width="12.54296875" style="1" customWidth="1"/>
    <col min="10755" max="10755" width="2.54296875" style="1" customWidth="1"/>
    <col min="10756" max="10756" width="70.54296875" style="1" customWidth="1"/>
    <col min="10757" max="10757" width="2.54296875" style="1" customWidth="1"/>
    <col min="10758" max="10758" width="8.54296875" style="1" customWidth="1"/>
    <col min="10759" max="10759" width="2.54296875" style="1" customWidth="1"/>
    <col min="10760" max="11003" width="9.08984375" style="1"/>
    <col min="11004" max="11004" width="16.54296875" style="1" customWidth="1"/>
    <col min="11005" max="11010" width="12.54296875" style="1" customWidth="1"/>
    <col min="11011" max="11011" width="2.54296875" style="1" customWidth="1"/>
    <col min="11012" max="11012" width="70.54296875" style="1" customWidth="1"/>
    <col min="11013" max="11013" width="2.54296875" style="1" customWidth="1"/>
    <col min="11014" max="11014" width="8.54296875" style="1" customWidth="1"/>
    <col min="11015" max="11015" width="2.54296875" style="1" customWidth="1"/>
    <col min="11016" max="11259" width="9.08984375" style="1"/>
    <col min="11260" max="11260" width="16.54296875" style="1" customWidth="1"/>
    <col min="11261" max="11266" width="12.54296875" style="1" customWidth="1"/>
    <col min="11267" max="11267" width="2.54296875" style="1" customWidth="1"/>
    <col min="11268" max="11268" width="70.54296875" style="1" customWidth="1"/>
    <col min="11269" max="11269" width="2.54296875" style="1" customWidth="1"/>
    <col min="11270" max="11270" width="8.54296875" style="1" customWidth="1"/>
    <col min="11271" max="11271" width="2.54296875" style="1" customWidth="1"/>
    <col min="11272" max="11515" width="9.08984375" style="1"/>
    <col min="11516" max="11516" width="16.54296875" style="1" customWidth="1"/>
    <col min="11517" max="11522" width="12.54296875" style="1" customWidth="1"/>
    <col min="11523" max="11523" width="2.54296875" style="1" customWidth="1"/>
    <col min="11524" max="11524" width="70.54296875" style="1" customWidth="1"/>
    <col min="11525" max="11525" width="2.54296875" style="1" customWidth="1"/>
    <col min="11526" max="11526" width="8.54296875" style="1" customWidth="1"/>
    <col min="11527" max="11527" width="2.54296875" style="1" customWidth="1"/>
    <col min="11528" max="11771" width="9.08984375" style="1"/>
    <col min="11772" max="11772" width="16.54296875" style="1" customWidth="1"/>
    <col min="11773" max="11778" width="12.54296875" style="1" customWidth="1"/>
    <col min="11779" max="11779" width="2.54296875" style="1" customWidth="1"/>
    <col min="11780" max="11780" width="70.54296875" style="1" customWidth="1"/>
    <col min="11781" max="11781" width="2.54296875" style="1" customWidth="1"/>
    <col min="11782" max="11782" width="8.54296875" style="1" customWidth="1"/>
    <col min="11783" max="11783" width="2.54296875" style="1" customWidth="1"/>
    <col min="11784" max="12027" width="9.08984375" style="1"/>
    <col min="12028" max="12028" width="16.54296875" style="1" customWidth="1"/>
    <col min="12029" max="12034" width="12.54296875" style="1" customWidth="1"/>
    <col min="12035" max="12035" width="2.54296875" style="1" customWidth="1"/>
    <col min="12036" max="12036" width="70.54296875" style="1" customWidth="1"/>
    <col min="12037" max="12037" width="2.54296875" style="1" customWidth="1"/>
    <col min="12038" max="12038" width="8.54296875" style="1" customWidth="1"/>
    <col min="12039" max="12039" width="2.54296875" style="1" customWidth="1"/>
    <col min="12040" max="12283" width="9.08984375" style="1"/>
    <col min="12284" max="12284" width="16.54296875" style="1" customWidth="1"/>
    <col min="12285" max="12290" width="12.54296875" style="1" customWidth="1"/>
    <col min="12291" max="12291" width="2.54296875" style="1" customWidth="1"/>
    <col min="12292" max="12292" width="70.54296875" style="1" customWidth="1"/>
    <col min="12293" max="12293" width="2.54296875" style="1" customWidth="1"/>
    <col min="12294" max="12294" width="8.54296875" style="1" customWidth="1"/>
    <col min="12295" max="12295" width="2.54296875" style="1" customWidth="1"/>
    <col min="12296" max="12539" width="9.08984375" style="1"/>
    <col min="12540" max="12540" width="16.54296875" style="1" customWidth="1"/>
    <col min="12541" max="12546" width="12.54296875" style="1" customWidth="1"/>
    <col min="12547" max="12547" width="2.54296875" style="1" customWidth="1"/>
    <col min="12548" max="12548" width="70.54296875" style="1" customWidth="1"/>
    <col min="12549" max="12549" width="2.54296875" style="1" customWidth="1"/>
    <col min="12550" max="12550" width="8.54296875" style="1" customWidth="1"/>
    <col min="12551" max="12551" width="2.54296875" style="1" customWidth="1"/>
    <col min="12552" max="12795" width="9.08984375" style="1"/>
    <col min="12796" max="12796" width="16.54296875" style="1" customWidth="1"/>
    <col min="12797" max="12802" width="12.54296875" style="1" customWidth="1"/>
    <col min="12803" max="12803" width="2.54296875" style="1" customWidth="1"/>
    <col min="12804" max="12804" width="70.54296875" style="1" customWidth="1"/>
    <col min="12805" max="12805" width="2.54296875" style="1" customWidth="1"/>
    <col min="12806" max="12806" width="8.54296875" style="1" customWidth="1"/>
    <col min="12807" max="12807" width="2.54296875" style="1" customWidth="1"/>
    <col min="12808" max="13051" width="9.08984375" style="1"/>
    <col min="13052" max="13052" width="16.54296875" style="1" customWidth="1"/>
    <col min="13053" max="13058" width="12.54296875" style="1" customWidth="1"/>
    <col min="13059" max="13059" width="2.54296875" style="1" customWidth="1"/>
    <col min="13060" max="13060" width="70.54296875" style="1" customWidth="1"/>
    <col min="13061" max="13061" width="2.54296875" style="1" customWidth="1"/>
    <col min="13062" max="13062" width="8.54296875" style="1" customWidth="1"/>
    <col min="13063" max="13063" width="2.54296875" style="1" customWidth="1"/>
    <col min="13064" max="13307" width="9.08984375" style="1"/>
    <col min="13308" max="13308" width="16.54296875" style="1" customWidth="1"/>
    <col min="13309" max="13314" width="12.54296875" style="1" customWidth="1"/>
    <col min="13315" max="13315" width="2.54296875" style="1" customWidth="1"/>
    <col min="13316" max="13316" width="70.54296875" style="1" customWidth="1"/>
    <col min="13317" max="13317" width="2.54296875" style="1" customWidth="1"/>
    <col min="13318" max="13318" width="8.54296875" style="1" customWidth="1"/>
    <col min="13319" max="13319" width="2.54296875" style="1" customWidth="1"/>
    <col min="13320" max="13563" width="9.08984375" style="1"/>
    <col min="13564" max="13564" width="16.54296875" style="1" customWidth="1"/>
    <col min="13565" max="13570" width="12.54296875" style="1" customWidth="1"/>
    <col min="13571" max="13571" width="2.54296875" style="1" customWidth="1"/>
    <col min="13572" max="13572" width="70.54296875" style="1" customWidth="1"/>
    <col min="13573" max="13573" width="2.54296875" style="1" customWidth="1"/>
    <col min="13574" max="13574" width="8.54296875" style="1" customWidth="1"/>
    <col min="13575" max="13575" width="2.54296875" style="1" customWidth="1"/>
    <col min="13576" max="13819" width="9.08984375" style="1"/>
    <col min="13820" max="13820" width="16.54296875" style="1" customWidth="1"/>
    <col min="13821" max="13826" width="12.54296875" style="1" customWidth="1"/>
    <col min="13827" max="13827" width="2.54296875" style="1" customWidth="1"/>
    <col min="13828" max="13828" width="70.54296875" style="1" customWidth="1"/>
    <col min="13829" max="13829" width="2.54296875" style="1" customWidth="1"/>
    <col min="13830" max="13830" width="8.54296875" style="1" customWidth="1"/>
    <col min="13831" max="13831" width="2.54296875" style="1" customWidth="1"/>
    <col min="13832" max="14075" width="9.08984375" style="1"/>
    <col min="14076" max="14076" width="16.54296875" style="1" customWidth="1"/>
    <col min="14077" max="14082" width="12.54296875" style="1" customWidth="1"/>
    <col min="14083" max="14083" width="2.54296875" style="1" customWidth="1"/>
    <col min="14084" max="14084" width="70.54296875" style="1" customWidth="1"/>
    <col min="14085" max="14085" width="2.54296875" style="1" customWidth="1"/>
    <col min="14086" max="14086" width="8.54296875" style="1" customWidth="1"/>
    <col min="14087" max="14087" width="2.54296875" style="1" customWidth="1"/>
    <col min="14088" max="14331" width="9.08984375" style="1"/>
    <col min="14332" max="14332" width="16.54296875" style="1" customWidth="1"/>
    <col min="14333" max="14338" width="12.54296875" style="1" customWidth="1"/>
    <col min="14339" max="14339" width="2.54296875" style="1" customWidth="1"/>
    <col min="14340" max="14340" width="70.54296875" style="1" customWidth="1"/>
    <col min="14341" max="14341" width="2.54296875" style="1" customWidth="1"/>
    <col min="14342" max="14342" width="8.54296875" style="1" customWidth="1"/>
    <col min="14343" max="14343" width="2.54296875" style="1" customWidth="1"/>
    <col min="14344" max="14587" width="9.08984375" style="1"/>
    <col min="14588" max="14588" width="16.54296875" style="1" customWidth="1"/>
    <col min="14589" max="14594" width="12.54296875" style="1" customWidth="1"/>
    <col min="14595" max="14595" width="2.54296875" style="1" customWidth="1"/>
    <col min="14596" max="14596" width="70.54296875" style="1" customWidth="1"/>
    <col min="14597" max="14597" width="2.54296875" style="1" customWidth="1"/>
    <col min="14598" max="14598" width="8.54296875" style="1" customWidth="1"/>
    <col min="14599" max="14599" width="2.54296875" style="1" customWidth="1"/>
    <col min="14600" max="14843" width="9.08984375" style="1"/>
    <col min="14844" max="14844" width="16.54296875" style="1" customWidth="1"/>
    <col min="14845" max="14850" width="12.54296875" style="1" customWidth="1"/>
    <col min="14851" max="14851" width="2.54296875" style="1" customWidth="1"/>
    <col min="14852" max="14852" width="70.54296875" style="1" customWidth="1"/>
    <col min="14853" max="14853" width="2.54296875" style="1" customWidth="1"/>
    <col min="14854" max="14854" width="8.54296875" style="1" customWidth="1"/>
    <col min="14855" max="14855" width="2.54296875" style="1" customWidth="1"/>
    <col min="14856" max="15099" width="9.08984375" style="1"/>
    <col min="15100" max="15100" width="16.54296875" style="1" customWidth="1"/>
    <col min="15101" max="15106" width="12.54296875" style="1" customWidth="1"/>
    <col min="15107" max="15107" width="2.54296875" style="1" customWidth="1"/>
    <col min="15108" max="15108" width="70.54296875" style="1" customWidth="1"/>
    <col min="15109" max="15109" width="2.54296875" style="1" customWidth="1"/>
    <col min="15110" max="15110" width="8.54296875" style="1" customWidth="1"/>
    <col min="15111" max="15111" width="2.54296875" style="1" customWidth="1"/>
    <col min="15112" max="15355" width="9.08984375" style="1"/>
    <col min="15356" max="15356" width="16.54296875" style="1" customWidth="1"/>
    <col min="15357" max="15362" width="12.54296875" style="1" customWidth="1"/>
    <col min="15363" max="15363" width="2.54296875" style="1" customWidth="1"/>
    <col min="15364" max="15364" width="70.54296875" style="1" customWidth="1"/>
    <col min="15365" max="15365" width="2.54296875" style="1" customWidth="1"/>
    <col min="15366" max="15366" width="8.54296875" style="1" customWidth="1"/>
    <col min="15367" max="15367" width="2.54296875" style="1" customWidth="1"/>
    <col min="15368" max="15611" width="9.08984375" style="1"/>
    <col min="15612" max="15612" width="16.54296875" style="1" customWidth="1"/>
    <col min="15613" max="15618" width="12.54296875" style="1" customWidth="1"/>
    <col min="15619" max="15619" width="2.54296875" style="1" customWidth="1"/>
    <col min="15620" max="15620" width="70.54296875" style="1" customWidth="1"/>
    <col min="15621" max="15621" width="2.54296875" style="1" customWidth="1"/>
    <col min="15622" max="15622" width="8.54296875" style="1" customWidth="1"/>
    <col min="15623" max="15623" width="2.54296875" style="1" customWidth="1"/>
    <col min="15624" max="15867" width="9.08984375" style="1"/>
    <col min="15868" max="15868" width="16.54296875" style="1" customWidth="1"/>
    <col min="15869" max="15874" width="12.54296875" style="1" customWidth="1"/>
    <col min="15875" max="15875" width="2.54296875" style="1" customWidth="1"/>
    <col min="15876" max="15876" width="70.54296875" style="1" customWidth="1"/>
    <col min="15877" max="15877" width="2.54296875" style="1" customWidth="1"/>
    <col min="15878" max="15878" width="8.54296875" style="1" customWidth="1"/>
    <col min="15879" max="15879" width="2.54296875" style="1" customWidth="1"/>
    <col min="15880" max="16123" width="9.08984375" style="1"/>
    <col min="16124" max="16124" width="16.54296875" style="1" customWidth="1"/>
    <col min="16125" max="16130" width="12.54296875" style="1" customWidth="1"/>
    <col min="16131" max="16131" width="2.54296875" style="1" customWidth="1"/>
    <col min="16132" max="16132" width="70.54296875" style="1" customWidth="1"/>
    <col min="16133" max="16133" width="2.54296875" style="1" customWidth="1"/>
    <col min="16134" max="16134" width="8.54296875" style="1" customWidth="1"/>
    <col min="16135" max="16135" width="2.54296875" style="1" customWidth="1"/>
    <col min="16136" max="16384" width="9.08984375" style="1"/>
  </cols>
  <sheetData>
    <row r="1" spans="1:32" s="2" customFormat="1" ht="15" customHeight="1" x14ac:dyDescent="0.3">
      <c r="A1" s="32"/>
      <c r="B1" s="32"/>
      <c r="C1" s="32"/>
      <c r="D1" s="32"/>
      <c r="E1" s="32"/>
      <c r="F1" s="32"/>
      <c r="G1" s="32"/>
    </row>
    <row r="2" spans="1:32" s="2" customFormat="1" ht="15" customHeight="1" x14ac:dyDescent="0.3">
      <c r="A2" s="74" t="s">
        <v>0</v>
      </c>
      <c r="B2" s="74"/>
      <c r="C2" s="75" t="s">
        <v>18</v>
      </c>
      <c r="D2" s="75"/>
      <c r="F2" s="32"/>
      <c r="G2" s="32"/>
    </row>
    <row r="3" spans="1:32" s="2" customFormat="1" ht="15" customHeight="1" x14ac:dyDescent="0.3">
      <c r="A3" s="33"/>
      <c r="B3" s="33"/>
      <c r="C3" s="76"/>
      <c r="D3" s="76"/>
      <c r="F3" s="32"/>
      <c r="G3" s="32"/>
    </row>
    <row r="4" spans="1:32" s="2" customFormat="1" ht="15" customHeight="1" x14ac:dyDescent="0.3">
      <c r="A4" s="33" t="s">
        <v>2</v>
      </c>
      <c r="B4" s="33"/>
      <c r="C4" s="34" t="s">
        <v>52</v>
      </c>
      <c r="D4" s="34"/>
      <c r="F4" s="33"/>
      <c r="G4" s="33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s="2" customFormat="1" ht="15" customHeight="1" x14ac:dyDescent="0.3">
      <c r="A5" s="33" t="s">
        <v>3</v>
      </c>
      <c r="B5" s="33"/>
      <c r="C5" s="36">
        <v>25398</v>
      </c>
      <c r="D5" s="36"/>
      <c r="F5" s="32"/>
      <c r="G5" s="32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s="2" customFormat="1" ht="15" customHeight="1" x14ac:dyDescent="0.3">
      <c r="A6" s="33" t="s">
        <v>19</v>
      </c>
      <c r="B6" s="33"/>
      <c r="C6" s="36">
        <f>DATE(YEAR(C5)+65, MONTH(C5), DAY(C5))</f>
        <v>49139</v>
      </c>
      <c r="D6" s="36"/>
      <c r="F6" s="32"/>
      <c r="G6" s="32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s="2" customFormat="1" ht="15" customHeight="1" x14ac:dyDescent="0.3">
      <c r="A7" s="33" t="s">
        <v>20</v>
      </c>
      <c r="B7" s="33"/>
      <c r="C7" s="36">
        <v>36987</v>
      </c>
      <c r="D7" s="36"/>
      <c r="F7" s="32"/>
      <c r="G7" s="32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s="2" customFormat="1" ht="15" customHeight="1" x14ac:dyDescent="0.3">
      <c r="A8" s="33" t="s">
        <v>21</v>
      </c>
      <c r="B8" s="33"/>
      <c r="C8" s="36">
        <v>46034</v>
      </c>
      <c r="D8" s="36"/>
      <c r="F8" s="32"/>
      <c r="G8" s="32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 s="2" customFormat="1" ht="15" customHeight="1" x14ac:dyDescent="0.3">
      <c r="A9" s="33"/>
      <c r="B9" s="33"/>
      <c r="C9" s="36"/>
      <c r="D9" s="36"/>
      <c r="F9" s="32"/>
      <c r="G9" s="32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s="2" customFormat="1" ht="15" customHeight="1" x14ac:dyDescent="0.3">
      <c r="A10" s="33" t="s">
        <v>37</v>
      </c>
      <c r="B10" s="33"/>
      <c r="C10" s="37">
        <v>1634.77</v>
      </c>
      <c r="D10" s="37"/>
      <c r="F10" s="32"/>
      <c r="G10" s="32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2" customFormat="1" ht="15" customHeight="1" x14ac:dyDescent="0.3">
      <c r="A11" s="33" t="s">
        <v>38</v>
      </c>
      <c r="B11" s="33"/>
      <c r="C11" s="37">
        <v>7264.62</v>
      </c>
      <c r="D11" s="37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s="2" customFormat="1" ht="15" customHeight="1" x14ac:dyDescent="0.3">
      <c r="A12" s="33"/>
      <c r="B12" s="33"/>
      <c r="C12" s="37"/>
      <c r="D12" s="37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s="2" customFormat="1" ht="15" customHeight="1" x14ac:dyDescent="0.3">
      <c r="A13" s="33" t="s">
        <v>63</v>
      </c>
      <c r="B13" s="33"/>
      <c r="C13" s="37">
        <v>37235.339999999997</v>
      </c>
      <c r="D13" s="37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s="2" customFormat="1" ht="15" customHeight="1" x14ac:dyDescent="0.3">
      <c r="A14" s="33" t="s">
        <v>54</v>
      </c>
      <c r="B14" s="33"/>
      <c r="C14" s="37">
        <v>16432.75</v>
      </c>
      <c r="D14" s="37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s="2" customFormat="1" ht="15" customHeight="1" x14ac:dyDescent="0.3">
      <c r="A15" s="38" t="s">
        <v>55</v>
      </c>
      <c r="B15" s="38"/>
      <c r="C15" s="37">
        <v>18093.64</v>
      </c>
      <c r="D15" s="9"/>
      <c r="E15" s="39"/>
      <c r="G15" s="39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2" customFormat="1" ht="15" customHeight="1" x14ac:dyDescent="0.3">
      <c r="A16" s="33"/>
      <c r="B16" s="33"/>
      <c r="C16" s="37"/>
      <c r="D16" s="3" t="s">
        <v>33</v>
      </c>
      <c r="E16" s="3" t="s">
        <v>34</v>
      </c>
      <c r="G16" s="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s="2" customFormat="1" ht="15" customHeight="1" x14ac:dyDescent="0.3">
      <c r="A17" s="40" t="s">
        <v>22</v>
      </c>
      <c r="B17" s="40"/>
      <c r="C17" s="5" t="str">
        <f>DATEDIF(D17, E17+1, "y") &amp; "yrs &amp; " &amp; DATEDIF(D17, E17+1, "ym")  &amp; "mths"</f>
        <v>24yrs &amp; 9mths</v>
      </c>
      <c r="D17" s="12">
        <f>C7</f>
        <v>36987</v>
      </c>
      <c r="E17" s="41">
        <f>C8</f>
        <v>46034</v>
      </c>
      <c r="G17" s="42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2" customFormat="1" ht="15" customHeight="1" x14ac:dyDescent="0.3">
      <c r="A18" s="40" t="s">
        <v>80</v>
      </c>
      <c r="B18" s="40"/>
      <c r="C18" s="10" t="str">
        <f>IF(C7&lt;DATE(2006,4,6),DATEDIF(D18, E18+1, "y") &amp; "yrs &amp; " &amp; DATEDIF(D18, E18+1, "ym")  &amp; "mths","N/A")</f>
        <v>3yrs &amp; 1mths</v>
      </c>
      <c r="D18" s="43">
        <f>IF(C7&lt;DATE(2006,4,6),C7,"N/A")</f>
        <v>36987</v>
      </c>
      <c r="E18" s="43">
        <v>38112</v>
      </c>
      <c r="G18" s="4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s="2" customFormat="1" ht="15" customHeight="1" x14ac:dyDescent="0.3">
      <c r="A19" s="40" t="s">
        <v>81</v>
      </c>
      <c r="B19" s="40"/>
      <c r="C19" s="10" t="str">
        <f>DATEDIF(D19, E19+1, "y") &amp; "yrs &amp; " &amp; DATEDIF(D19, E19+1, "ym")  &amp; "mths"</f>
        <v>1yrs &amp; 11mths</v>
      </c>
      <c r="D19" s="43">
        <f>E18+1</f>
        <v>38113</v>
      </c>
      <c r="E19" s="43">
        <v>38812</v>
      </c>
      <c r="G19" s="4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s="2" customFormat="1" ht="15" customHeight="1" x14ac:dyDescent="0.3">
      <c r="A20" s="40" t="s">
        <v>82</v>
      </c>
      <c r="B20" s="40"/>
      <c r="C20" s="10" t="str">
        <f>IF(C9&lt;DATE(2006,4,6),DATEDIF(D20, E20+1, "y") &amp; "yrs &amp; " &amp; DATEDIF(D20, E20+1, "ym")  &amp; "mths","N/A")</f>
        <v>16yrs &amp; 4mths</v>
      </c>
      <c r="D20" s="43">
        <f>E19+1</f>
        <v>38813</v>
      </c>
      <c r="E20" s="43">
        <v>44783</v>
      </c>
      <c r="G20" s="4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s="2" customFormat="1" ht="15" customHeight="1" x14ac:dyDescent="0.3">
      <c r="A21" s="40" t="s">
        <v>83</v>
      </c>
      <c r="B21" s="40"/>
      <c r="C21" s="5" t="str">
        <f>DATEDIF(D21, E21+1, "y") &amp; "yrs &amp; " &amp; DATEDIF(D21, E21+1, "ym")  &amp; "mths"</f>
        <v>3yrs &amp; 5mths</v>
      </c>
      <c r="D21" s="43">
        <f>E20+1</f>
        <v>44784</v>
      </c>
      <c r="E21" s="45">
        <f>C8</f>
        <v>46034</v>
      </c>
      <c r="G21" s="46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s="2" customFormat="1" ht="15" customHeight="1" x14ac:dyDescent="0.3">
      <c r="A22" s="40" t="s">
        <v>23</v>
      </c>
      <c r="B22" s="40"/>
      <c r="C22" s="5" t="str">
        <f>DATEDIF(D22, E22+1, "y") &amp; "yrs &amp; " &amp; DATEDIF(D22, E22+1, "ym")  &amp; "mths"</f>
        <v>0yrs &amp; 9mths</v>
      </c>
      <c r="D22" s="13" t="str">
        <f>TEXT(DATE(IF(OR(MONTH(C8)&gt;4, AND(MONTH(C8)=4, DAY(C8) &gt;=6)), YEAR(C8), YEAR(C8)-1),4,6), "DD/MM/YYYY")</f>
        <v>06/04/2025</v>
      </c>
      <c r="E22" s="45">
        <f>C8</f>
        <v>46034</v>
      </c>
      <c r="G22" s="46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s="2" customFormat="1" ht="15" customHeight="1" x14ac:dyDescent="0.3">
      <c r="A23" s="40"/>
      <c r="B23" s="40"/>
      <c r="C23" s="5"/>
      <c r="D23" s="6"/>
      <c r="E23" s="46"/>
      <c r="G23" s="46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s="2" customFormat="1" ht="15" customHeight="1" x14ac:dyDescent="0.3">
      <c r="A24" s="40" t="s">
        <v>24</v>
      </c>
      <c r="B24" s="40"/>
      <c r="C24" s="37">
        <v>45000</v>
      </c>
      <c r="D24" s="37"/>
      <c r="E24" s="40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s="2" customFormat="1" ht="15" customHeight="1" x14ac:dyDescent="0.3">
      <c r="A25" s="40"/>
      <c r="B25" s="40"/>
      <c r="C25" s="37"/>
      <c r="D25" s="37"/>
      <c r="E25" s="40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s="2" customFormat="1" ht="15" customHeight="1" x14ac:dyDescent="0.3">
      <c r="A26" s="40" t="s">
        <v>35</v>
      </c>
      <c r="B26" s="40"/>
      <c r="C26" s="37">
        <v>42000</v>
      </c>
      <c r="D26" s="37"/>
      <c r="E26" s="40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s="2" customFormat="1" ht="15" customHeight="1" x14ac:dyDescent="0.3">
      <c r="A27" s="40" t="s">
        <v>39</v>
      </c>
      <c r="B27" s="40"/>
      <c r="C27" s="37">
        <v>40500</v>
      </c>
      <c r="D27" s="37"/>
      <c r="E27" s="40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</row>
    <row r="28" spans="1:32" s="2" customFormat="1" ht="15" customHeight="1" x14ac:dyDescent="0.3">
      <c r="A28" s="40" t="s">
        <v>40</v>
      </c>
      <c r="B28" s="40"/>
      <c r="C28" s="37">
        <v>39500</v>
      </c>
      <c r="D28" s="3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2" s="2" customFormat="1" ht="15" customHeight="1" x14ac:dyDescent="0.3">
      <c r="A29" s="40" t="s">
        <v>41</v>
      </c>
      <c r="B29" s="40"/>
      <c r="C29" s="37">
        <f>ROUND(AVERAGE(C26:C28),2)</f>
        <v>40666.67</v>
      </c>
      <c r="D29" s="35" t="str">
        <f>"[(" &amp; TEXT(C26,"£#,##0.00") &amp;" + " &amp; TEXT(C27,"£#,#0.00") &amp;" + " &amp; TEXT(C28,"£#,#0.00") &amp; ") / 3]"</f>
        <v>[(£42,000.00 + £40,500.00 + £39,500.00) / 3]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32" s="2" customFormat="1" ht="15" customHeight="1" x14ac:dyDescent="0.3">
      <c r="A30" s="40"/>
      <c r="B30" s="40"/>
      <c r="C30" s="39"/>
      <c r="D30" s="39"/>
      <c r="F30" s="39"/>
      <c r="G30" s="39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32" s="2" customFormat="1" ht="15" customHeight="1" x14ac:dyDescent="0.3">
      <c r="A31" s="38" t="s">
        <v>32</v>
      </c>
      <c r="B31" s="38"/>
      <c r="C31" s="47">
        <v>1.2183999999999999</v>
      </c>
      <c r="D31" s="7" t="str">
        <f>"[" &amp;  TEXT(C8+1, "DD/MM/YYYY") &amp; " =&gt; " &amp; TEXT(C6, "DD/MM/YYYY") &amp; "] = " &amp; DATEDIF(C8, C6+1, "y") &amp; "yrs at 2.5% "</f>
        <v xml:space="preserve">[13/01/2026 =&gt; 14/07/2034] = 8yrs at 2.5% </v>
      </c>
      <c r="F31" s="39"/>
      <c r="G31" s="11" t="s">
        <v>36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2" spans="1:32" s="2" customFormat="1" ht="15" customHeight="1" x14ac:dyDescent="0.3">
      <c r="A32" s="38"/>
      <c r="B32" s="38"/>
      <c r="C32" s="47"/>
      <c r="D32" s="47"/>
      <c r="E32" s="7"/>
      <c r="F32" s="39"/>
      <c r="G32" s="11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</row>
    <row r="33" spans="1:32" s="2" customFormat="1" ht="15" customHeight="1" x14ac:dyDescent="0.3">
      <c r="A33" s="38"/>
      <c r="B33" s="38"/>
      <c r="C33" s="47"/>
      <c r="D33" s="47"/>
      <c r="E33" s="7"/>
      <c r="F33" s="39"/>
      <c r="G33" s="39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</row>
    <row r="34" spans="1:32" s="2" customFormat="1" ht="15" customHeight="1" x14ac:dyDescent="0.3">
      <c r="A34" s="48" t="s">
        <v>8</v>
      </c>
      <c r="B34" s="48"/>
      <c r="C34" s="40" t="s">
        <v>84</v>
      </c>
      <c r="D34" s="40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</row>
    <row r="35" spans="1:32" s="2" customFormat="1" ht="15" customHeight="1" x14ac:dyDescent="0.3">
      <c r="A35" s="48"/>
      <c r="B35" s="48"/>
      <c r="C35" s="40" t="s">
        <v>9</v>
      </c>
      <c r="D35" s="40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1:32" s="2" customFormat="1" ht="15" customHeight="1" x14ac:dyDescent="0.3">
      <c r="A36" s="40"/>
      <c r="B36" s="4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2" customFormat="1" ht="15" customHeight="1" x14ac:dyDescent="0.3">
      <c r="A37" s="40"/>
      <c r="B37" s="40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2" customFormat="1" ht="15" customHeight="1" x14ac:dyDescent="0.3">
      <c r="A38" s="40"/>
      <c r="B38" s="40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2" customFormat="1" ht="15" customHeight="1" x14ac:dyDescent="0.3">
      <c r="A39" s="48" t="s">
        <v>42</v>
      </c>
      <c r="B39" s="48"/>
      <c r="C39" s="35"/>
      <c r="D39" s="35"/>
      <c r="F39" s="49" t="s">
        <v>11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2" customFormat="1" ht="15" customHeight="1" x14ac:dyDescent="0.3">
      <c r="A40" s="40" t="s">
        <v>43</v>
      </c>
      <c r="B40" s="40"/>
      <c r="C40" s="35"/>
      <c r="D40" s="35"/>
      <c r="F40" s="50">
        <f>C10</f>
        <v>1634.77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2" customFormat="1" ht="15" customHeight="1" x14ac:dyDescent="0.3">
      <c r="A41" s="40" t="s">
        <v>44</v>
      </c>
      <c r="B41" s="40"/>
      <c r="C41" s="35"/>
      <c r="D41" s="35"/>
      <c r="F41" s="50">
        <f>C11</f>
        <v>7264.62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2" customFormat="1" ht="15" customHeight="1" x14ac:dyDescent="0.3">
      <c r="A42" s="40" t="s">
        <v>85</v>
      </c>
      <c r="B42" s="40"/>
      <c r="C42" s="51" t="str">
        <f>C22 &amp; " / 75 x " &amp; TEXT(C29,"£#,#0.00") &amp; " x 4/5 ="</f>
        <v>0yrs &amp; 9mths / 75 x £40,666.67 x 4/5 =</v>
      </c>
      <c r="D42" s="52"/>
      <c r="F42" s="50">
        <f>ROUND(DATEDIF(D22,E22+1,"ym")/12/75*C29*4/5,2)</f>
        <v>325.33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2" customFormat="1" ht="15" customHeight="1" x14ac:dyDescent="0.3">
      <c r="A43" s="40" t="s">
        <v>25</v>
      </c>
      <c r="B43" s="40"/>
      <c r="C43" s="35"/>
      <c r="D43" s="35"/>
      <c r="F43" s="53">
        <f>SUM(F40:F42)</f>
        <v>9224.7199999999993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2" customFormat="1" ht="15" customHeight="1" x14ac:dyDescent="0.3">
      <c r="A44" s="40"/>
      <c r="B44" s="40"/>
      <c r="C44" s="35"/>
      <c r="D44" s="35"/>
      <c r="E44" s="5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2" customFormat="1" ht="15" customHeight="1" x14ac:dyDescent="0.3">
      <c r="A45" s="40"/>
      <c r="B45" s="40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2" customFormat="1" ht="15" customHeight="1" x14ac:dyDescent="0.3">
      <c r="A46" s="40"/>
      <c r="B46" s="40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2" customFormat="1" ht="15" customHeight="1" x14ac:dyDescent="0.3">
      <c r="A47" s="40"/>
      <c r="B47" s="40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2" customFormat="1" ht="15" customHeight="1" x14ac:dyDescent="0.3">
      <c r="A48" s="55" t="s">
        <v>26</v>
      </c>
      <c r="B48" s="48"/>
      <c r="C48" s="35"/>
      <c r="D48" s="35"/>
      <c r="E48" s="50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2" customFormat="1" ht="15" customHeight="1" x14ac:dyDescent="0.3">
      <c r="A49" s="2" t="s">
        <v>49</v>
      </c>
      <c r="C49" s="40" t="str">
        <f>IF(C1&lt;DATE(2006,4,6),C18&amp;" / 90 x "&amp;TEXT(C24,"£#,#0.00  ="),"N/A")</f>
        <v>3yrs &amp; 1mths / 90 x £45,000.00  =</v>
      </c>
      <c r="D49" s="56"/>
      <c r="F49" s="8">
        <f>IF(C7&lt;DATE(2006,4,6),ROUND((DATEDIF(D18,E18+1,"y")+DATEDIF(D18,E18+1,"ym")/12)/90*C24,2),0)</f>
        <v>1541.67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2" customFormat="1" ht="15" customHeight="1" x14ac:dyDescent="0.3">
      <c r="A50" s="2" t="s">
        <v>53</v>
      </c>
      <c r="C50" s="40" t="str">
        <f>C19 &amp; " / 90 x " &amp; TEXT(C24,"£#,#0.00  =") &amp; " x 4/5 = "</f>
        <v xml:space="preserve">1yrs &amp; 11mths / 90 x £45,000.00  = x 4/5 = </v>
      </c>
      <c r="D50" s="56"/>
      <c r="F50" s="8">
        <f>ROUND((DATEDIF(D19, E19+1, "y")+DATEDIF(D19, E19+1, "ym")/12)/90*C24*4/5,2)</f>
        <v>766.67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2" customFormat="1" ht="15" customHeight="1" x14ac:dyDescent="0.3">
      <c r="A51" s="2" t="s">
        <v>51</v>
      </c>
      <c r="C51" s="40" t="str">
        <f>C20&amp;" / 90 x "&amp;TEXT(C24,"£#,#0.00)") &amp; " x 4/5 = "</f>
        <v xml:space="preserve">16yrs &amp; 4mths / 90 x £45,000.00) x 4/5 = </v>
      </c>
      <c r="D51" s="56"/>
      <c r="F51" s="8">
        <f>ROUND((DATEDIF(D20, E20+1, "y")+DATEDIF(D20, E20+1, "ym")/12)/90*C24*3/5,2)</f>
        <v>4900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2" customFormat="1" ht="15" customHeight="1" x14ac:dyDescent="0.3">
      <c r="A52" s="2" t="s">
        <v>50</v>
      </c>
      <c r="C52" s="57" t="str">
        <f>C21&amp;" / 90 x "&amp;TEXT(C24,"£#,#0.00)") &amp; " x 3/5 = "</f>
        <v xml:space="preserve">3yrs &amp; 5mths / 90 x £45,000.00) x 3/5 = </v>
      </c>
      <c r="D52" s="57"/>
      <c r="F52" s="8">
        <f>ROUND((DATEDIF(D21, E21+1, "y")+DATEDIF(D21, E21+1, "ym")/12)/90*C24*4/5,2)</f>
        <v>1366.67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2" customFormat="1" ht="15" customHeight="1" x14ac:dyDescent="0.3">
      <c r="A53" s="58" t="s">
        <v>27</v>
      </c>
      <c r="B53" s="58"/>
      <c r="C53" s="35"/>
      <c r="D53" s="35"/>
      <c r="F53" s="53">
        <f>SUM(F49:F52)</f>
        <v>8575.01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2" customFormat="1" ht="15" customHeight="1" x14ac:dyDescent="0.3">
      <c r="A54" s="58"/>
      <c r="B54" s="58"/>
      <c r="C54" s="35"/>
      <c r="D54" s="35"/>
      <c r="F54" s="5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2" customFormat="1" ht="15" customHeight="1" x14ac:dyDescent="0.3">
      <c r="A55" s="58"/>
      <c r="B55" s="58"/>
      <c r="C55" s="35"/>
      <c r="D55" s="35"/>
      <c r="F55" s="54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2" customFormat="1" ht="15" customHeight="1" x14ac:dyDescent="0.3">
      <c r="A56" s="59" t="s">
        <v>47</v>
      </c>
      <c r="B56" s="35"/>
      <c r="C56" s="2" t="str">
        <f xml:space="preserve"> TEXT(F43,"£#,#0.00") &amp; " (CARE) vs " &amp;TEXT(F53,"£#,#0.00") &amp; " (Underpin)"</f>
        <v>£9,224.72 (CARE) vs £8,575.01 (Underpin)</v>
      </c>
      <c r="D56" s="35"/>
      <c r="E56" s="35"/>
      <c r="F56" s="60" t="str">
        <f>IF(F43&gt;F53,"CARE pension higher","Underpin pension higher")</f>
        <v>CARE pension higher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2" customFormat="1" ht="15" customHeight="1" x14ac:dyDescent="0.3">
      <c r="A57" s="40"/>
      <c r="B57" s="40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2" customFormat="1" ht="15" customHeight="1" x14ac:dyDescent="0.3">
      <c r="A58" s="40"/>
      <c r="B58" s="40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2" customFormat="1" ht="15" customHeight="1" x14ac:dyDescent="0.3">
      <c r="A59" s="55" t="s">
        <v>28</v>
      </c>
      <c r="B59" s="55"/>
      <c r="E59" s="61"/>
      <c r="F59" s="49" t="s">
        <v>11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2" customFormat="1" ht="15" customHeight="1" x14ac:dyDescent="0.3">
      <c r="A60" s="2" t="s">
        <v>45</v>
      </c>
      <c r="C60" s="35"/>
      <c r="D60" s="35"/>
      <c r="F60" s="62">
        <f>IF(F43&gt;F53,F40,F49)</f>
        <v>1634.77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2" customFormat="1" ht="15" customHeight="1" x14ac:dyDescent="0.3">
      <c r="A61" s="2" t="s">
        <v>46</v>
      </c>
      <c r="C61" s="50" t="str">
        <f>TEXT(F41,"£#,#0.00 + ") &amp; TEXT(F42,"£#,#0.00  =")</f>
        <v>£7,264.62 + £325.33  =</v>
      </c>
      <c r="D61" s="35"/>
      <c r="F61" s="62">
        <f>IF(F43&gt;F53,F41+F42,F52)</f>
        <v>7589.95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2" customFormat="1" ht="15" customHeight="1" x14ac:dyDescent="0.3">
      <c r="A62" s="2" t="s">
        <v>31</v>
      </c>
      <c r="C62" s="63" t="s">
        <v>5</v>
      </c>
      <c r="D62" s="63"/>
      <c r="F62" s="53">
        <f>MAX(F43,F53)</f>
        <v>9224.7199999999993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2" customFormat="1" ht="15" customHeight="1" x14ac:dyDescent="0.3">
      <c r="C63" s="63"/>
      <c r="D63" s="63"/>
      <c r="F63" s="5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2" customFormat="1" ht="15" customHeight="1" x14ac:dyDescent="0.3">
      <c r="C64" s="63" t="s">
        <v>5</v>
      </c>
      <c r="D64" s="63"/>
      <c r="F64" s="5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2" customFormat="1" ht="15" customHeight="1" x14ac:dyDescent="0.3">
      <c r="A65" s="64" t="s">
        <v>29</v>
      </c>
      <c r="B65" s="65"/>
      <c r="C65" s="35"/>
      <c r="D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2" customFormat="1" ht="15" customHeight="1" x14ac:dyDescent="0.3">
      <c r="A66" s="64" t="s">
        <v>12</v>
      </c>
      <c r="B66" s="65"/>
      <c r="C66" s="35"/>
      <c r="D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2" customFormat="1" ht="15" customHeight="1" x14ac:dyDescent="0.3">
      <c r="A67" s="40" t="s">
        <v>45</v>
      </c>
      <c r="B67" s="40"/>
      <c r="C67" s="66" t="str">
        <f>TEXT(F60,"£#,#0.00")&amp;" x 40%  = "</f>
        <v xml:space="preserve">£1,634.77 x 40%  = </v>
      </c>
      <c r="D67" s="63"/>
      <c r="F67" s="62">
        <f>ROUND(F60*0.4,2)</f>
        <v>653.91</v>
      </c>
      <c r="G67" s="67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1:32" s="2" customFormat="1" ht="15" customHeight="1" x14ac:dyDescent="0.3">
      <c r="A68" s="40" t="s">
        <v>46</v>
      </c>
      <c r="B68" s="40"/>
      <c r="C68" s="66" t="str">
        <f>TEXT(F61,"£#,#0.00")&amp;" x 40%  = "</f>
        <v xml:space="preserve">£7,589.95 x 40%  = </v>
      </c>
      <c r="D68" s="63"/>
      <c r="F68" s="62">
        <f>ROUND(F61*0.4,2)</f>
        <v>3035.98</v>
      </c>
      <c r="G68" s="6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2" customFormat="1" ht="15" customHeight="1" x14ac:dyDescent="0.3">
      <c r="A69" s="68" t="s">
        <v>31</v>
      </c>
      <c r="B69" s="69"/>
      <c r="C69" s="35"/>
      <c r="D69" s="35"/>
      <c r="F69" s="70">
        <f>SUM(F67:F68)</f>
        <v>3689.89</v>
      </c>
      <c r="G69" s="71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2" customFormat="1" ht="15" customHeight="1" x14ac:dyDescent="0.3">
      <c r="A70" s="40"/>
      <c r="B70" s="40"/>
      <c r="C70" s="35"/>
      <c r="D70" s="35"/>
      <c r="F70" s="72"/>
      <c r="G70" s="71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s="2" customFormat="1" ht="15" customHeight="1" x14ac:dyDescent="0.3">
      <c r="A71" s="40"/>
      <c r="B71" s="40"/>
      <c r="C71" s="35"/>
      <c r="D71" s="35"/>
      <c r="F71" s="72"/>
      <c r="G71" s="71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s="2" customFormat="1" ht="15" customHeight="1" x14ac:dyDescent="0.3">
      <c r="A72" s="48" t="s">
        <v>14</v>
      </c>
      <c r="B72" s="48"/>
      <c r="C72" s="35"/>
      <c r="D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1:32" s="2" customFormat="1" ht="15" customHeight="1" x14ac:dyDescent="0.3">
      <c r="A73" s="2" t="s">
        <v>45</v>
      </c>
      <c r="B73" s="40"/>
      <c r="C73" s="66" t="str">
        <f>TEXT(F60,"£#,#0.00") &amp; " x " &amp; TEXT(C31,"#,#0.00000") &amp; "  = "</f>
        <v xml:space="preserve">£1,634.77 x 1.21840  = </v>
      </c>
      <c r="D73" s="63"/>
      <c r="F73" s="62">
        <f>ROUND(F60*C$31,2)</f>
        <v>1991.8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</row>
    <row r="74" spans="1:32" s="2" customFormat="1" ht="15" customHeight="1" x14ac:dyDescent="0.3">
      <c r="A74" s="2" t="s">
        <v>46</v>
      </c>
      <c r="B74" s="40"/>
      <c r="C74" s="66" t="str">
        <f>TEXT(F61,"£#,#0.00") &amp; " x " &amp; TEXT(C31,"#,#0.00000") &amp; "  = "</f>
        <v xml:space="preserve">£7,589.95 x 1.21840  = </v>
      </c>
      <c r="D74" s="63"/>
      <c r="F74" s="62">
        <f>ROUND(F61*C$31,2)</f>
        <v>9247.6</v>
      </c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  <row r="75" spans="1:32" s="2" customFormat="1" ht="15" customHeight="1" x14ac:dyDescent="0.3">
      <c r="A75" s="40" t="s">
        <v>16</v>
      </c>
      <c r="B75" s="40"/>
      <c r="C75" s="63"/>
      <c r="D75" s="63"/>
      <c r="F75" s="70">
        <f>SUM(F73:F74)</f>
        <v>11239.4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s="2" customFormat="1" ht="15" customHeight="1" x14ac:dyDescent="0.3">
      <c r="A76" s="40"/>
      <c r="B76" s="40"/>
      <c r="C76" s="63"/>
      <c r="D76" s="63"/>
      <c r="F76" s="62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</row>
    <row r="77" spans="1:32" s="2" customFormat="1" ht="15" customHeight="1" x14ac:dyDescent="0.3">
      <c r="A77" s="40"/>
      <c r="B77" s="40"/>
      <c r="C77" s="63"/>
      <c r="D77" s="63"/>
      <c r="F77" s="62"/>
      <c r="G77" s="9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</row>
    <row r="78" spans="1:32" s="2" customFormat="1" ht="15" customHeight="1" x14ac:dyDescent="0.3">
      <c r="A78" s="40"/>
      <c r="B78" s="40"/>
      <c r="C78" s="63"/>
      <c r="D78" s="63"/>
      <c r="F78" s="62"/>
      <c r="G78" s="9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</row>
    <row r="79" spans="1:32" s="2" customFormat="1" ht="15" customHeight="1" x14ac:dyDescent="0.3">
      <c r="A79" s="40"/>
      <c r="B79" s="40"/>
      <c r="C79" s="40"/>
      <c r="D79" s="40"/>
      <c r="E79" s="40"/>
      <c r="F79" s="40"/>
      <c r="G79" s="40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</row>
    <row r="80" spans="1:32" s="2" customFormat="1" ht="15" customHeight="1" x14ac:dyDescent="0.3">
      <c r="A80" s="65" t="s">
        <v>29</v>
      </c>
      <c r="B80" s="65"/>
      <c r="C80" s="40"/>
      <c r="D80" s="40"/>
      <c r="E80" s="40"/>
      <c r="F80" s="40"/>
      <c r="G80" s="40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1:32" s="2" customFormat="1" ht="15" customHeight="1" x14ac:dyDescent="0.3">
      <c r="A81" s="48" t="s">
        <v>17</v>
      </c>
      <c r="B81" s="48"/>
      <c r="C81" s="35"/>
      <c r="D81" s="35"/>
      <c r="E81" s="35"/>
      <c r="F81" s="40"/>
      <c r="G81" s="40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2" spans="1:32" s="2" customFormat="1" ht="15" customHeight="1" x14ac:dyDescent="0.3">
      <c r="A82" s="2" t="s">
        <v>45</v>
      </c>
      <c r="B82" s="40"/>
      <c r="C82" s="66" t="str">
        <f>TEXT(F73,"£#,#0.00")&amp;" x 40%  = "</f>
        <v xml:space="preserve">£1,991.80 x 40%  = </v>
      </c>
      <c r="D82" s="63"/>
      <c r="F82" s="62">
        <f>ROUND(F73*0.4,2)</f>
        <v>796.72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</row>
    <row r="83" spans="1:32" s="2" customFormat="1" ht="15" customHeight="1" x14ac:dyDescent="0.3">
      <c r="A83" s="2" t="s">
        <v>46</v>
      </c>
      <c r="B83" s="40"/>
      <c r="C83" s="66" t="str">
        <f>TEXT(F74,"£#,#0.00")&amp;" x 40%  = "</f>
        <v xml:space="preserve">£9,247.60 x 40%  = </v>
      </c>
      <c r="D83" s="63"/>
      <c r="F83" s="62">
        <f>ROUND(F74*0.4,2)</f>
        <v>3699.04</v>
      </c>
      <c r="G83" s="6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</row>
    <row r="84" spans="1:32" s="2" customFormat="1" ht="15" customHeight="1" x14ac:dyDescent="0.3">
      <c r="A84" s="40" t="s">
        <v>16</v>
      </c>
      <c r="B84" s="40"/>
      <c r="C84" s="63"/>
      <c r="D84" s="63"/>
      <c r="F84" s="70">
        <f>SUM(F82:F83)</f>
        <v>4495.76</v>
      </c>
      <c r="G84" s="6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</row>
    <row r="85" spans="1:32" s="2" customFormat="1" ht="15" customHeight="1" x14ac:dyDescent="0.3">
      <c r="A85" s="40"/>
      <c r="B85" s="40"/>
      <c r="C85" s="63"/>
      <c r="D85" s="63"/>
      <c r="F85" s="73"/>
      <c r="G85" s="67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</row>
    <row r="86" spans="1:32" s="2" customFormat="1" ht="15" customHeight="1" x14ac:dyDescent="0.3">
      <c r="A86" s="65" t="s">
        <v>30</v>
      </c>
      <c r="B86" s="40"/>
      <c r="C86" s="63"/>
      <c r="D86" s="63"/>
      <c r="F86" s="73"/>
      <c r="G86" s="6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</row>
    <row r="87" spans="1:32" s="2" customFormat="1" ht="15" customHeight="1" x14ac:dyDescent="0.3">
      <c r="A87" s="2" t="s">
        <v>56</v>
      </c>
      <c r="B87" s="40"/>
      <c r="C87" s="63"/>
      <c r="D87" s="63"/>
      <c r="F87" s="73">
        <f>C15</f>
        <v>18093.64</v>
      </c>
      <c r="G87" s="67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</row>
    <row r="88" spans="1:32" s="2" customFormat="1" ht="15" customHeight="1" x14ac:dyDescent="0.3">
      <c r="B88" s="40"/>
      <c r="C88" s="63"/>
      <c r="D88" s="63"/>
      <c r="F88" s="73"/>
      <c r="G88" s="67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</row>
    <row r="89" spans="1:32" s="2" customFormat="1" ht="15" customHeight="1" x14ac:dyDescent="0.3">
      <c r="F89" s="61"/>
    </row>
    <row r="90" spans="1:32" s="2" customFormat="1" ht="15" customHeight="1" x14ac:dyDescent="0.3">
      <c r="F90" s="61"/>
    </row>
    <row r="91" spans="1:32" s="2" customFormat="1" ht="15" customHeight="1" x14ac:dyDescent="0.3">
      <c r="F91" s="61"/>
    </row>
    <row r="92" spans="1:32" s="2" customFormat="1" ht="15" customHeight="1" x14ac:dyDescent="0.3">
      <c r="F92" s="61"/>
    </row>
    <row r="93" spans="1:32" s="2" customFormat="1" ht="15" customHeight="1" x14ac:dyDescent="0.3">
      <c r="F93" s="61"/>
    </row>
    <row r="94" spans="1:32" s="2" customFormat="1" ht="15" customHeight="1" x14ac:dyDescent="0.3"/>
    <row r="95" spans="1:32" s="2" customFormat="1" ht="15" customHeight="1" x14ac:dyDescent="0.3"/>
    <row r="96" spans="1:32" s="2" customFormat="1" ht="15" customHeight="1" x14ac:dyDescent="0.3"/>
    <row r="97" s="2" customFormat="1" ht="15" customHeight="1" x14ac:dyDescent="0.3"/>
    <row r="98" s="2" customFormat="1" ht="15" customHeight="1" x14ac:dyDescent="0.3"/>
    <row r="99" s="2" customFormat="1" ht="15" customHeight="1" x14ac:dyDescent="0.3"/>
    <row r="100" s="2" customFormat="1" ht="15" customHeight="1" x14ac:dyDescent="0.3"/>
    <row r="101" s="2" customFormat="1" ht="15" customHeight="1" x14ac:dyDescent="0.3"/>
    <row r="102" s="2" customFormat="1" ht="15" customHeight="1" x14ac:dyDescent="0.3"/>
    <row r="103" s="2" customFormat="1" ht="15" customHeight="1" x14ac:dyDescent="0.3"/>
    <row r="104" s="2" customFormat="1" ht="15" customHeight="1" x14ac:dyDescent="0.3"/>
    <row r="105" s="2" customFormat="1" ht="15" customHeight="1" x14ac:dyDescent="0.3"/>
    <row r="106" s="2" customFormat="1" ht="15" customHeight="1" x14ac:dyDescent="0.3"/>
    <row r="107" s="2" customFormat="1" ht="15" customHeight="1" x14ac:dyDescent="0.3"/>
  </sheetData>
  <pageMargins left="0.7" right="0.7" top="0.75" bottom="0.75" header="0.3" footer="0.3"/>
  <pageSetup paperSize="9" scale="68" fitToHeight="0" orientation="landscape" horizontalDpi="4294967293" r:id="rId1"/>
  <headerFooter>
    <oddFooter>&amp;C&amp;F</oddFooter>
  </headerFooter>
  <rowBreaks count="2" manualBreakCount="2">
    <brk id="5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6F22-0A84-49E4-887E-0887B4C2A144}">
  <sheetPr>
    <pageSetUpPr fitToPage="1"/>
  </sheetPr>
  <dimension ref="A1:D58"/>
  <sheetViews>
    <sheetView tabSelected="1" topLeftCell="A5" zoomScale="85" zoomScaleNormal="85" workbookViewId="0">
      <selection activeCell="B21" sqref="B21"/>
    </sheetView>
  </sheetViews>
  <sheetFormatPr defaultRowHeight="12.5" x14ac:dyDescent="0.25"/>
  <cols>
    <col min="1" max="1" width="5.6328125" style="14" customWidth="1"/>
    <col min="2" max="2" width="150.6328125" style="14" customWidth="1"/>
    <col min="3" max="3" width="10.6328125" style="14" customWidth="1"/>
    <col min="4" max="255" width="8.90625" style="14"/>
    <col min="256" max="256" width="10.6328125" style="14" customWidth="1"/>
    <col min="257" max="257" width="100.6328125" style="14" customWidth="1"/>
    <col min="258" max="259" width="10.6328125" style="14" customWidth="1"/>
    <col min="260" max="511" width="8.90625" style="14"/>
    <col min="512" max="512" width="10.6328125" style="14" customWidth="1"/>
    <col min="513" max="513" width="100.6328125" style="14" customWidth="1"/>
    <col min="514" max="515" width="10.6328125" style="14" customWidth="1"/>
    <col min="516" max="767" width="8.90625" style="14"/>
    <col min="768" max="768" width="10.6328125" style="14" customWidth="1"/>
    <col min="769" max="769" width="100.6328125" style="14" customWidth="1"/>
    <col min="770" max="771" width="10.6328125" style="14" customWidth="1"/>
    <col min="772" max="1023" width="8.90625" style="14"/>
    <col min="1024" max="1024" width="10.6328125" style="14" customWidth="1"/>
    <col min="1025" max="1025" width="100.6328125" style="14" customWidth="1"/>
    <col min="1026" max="1027" width="10.6328125" style="14" customWidth="1"/>
    <col min="1028" max="1279" width="8.90625" style="14"/>
    <col min="1280" max="1280" width="10.6328125" style="14" customWidth="1"/>
    <col min="1281" max="1281" width="100.6328125" style="14" customWidth="1"/>
    <col min="1282" max="1283" width="10.6328125" style="14" customWidth="1"/>
    <col min="1284" max="1535" width="8.90625" style="14"/>
    <col min="1536" max="1536" width="10.6328125" style="14" customWidth="1"/>
    <col min="1537" max="1537" width="100.6328125" style="14" customWidth="1"/>
    <col min="1538" max="1539" width="10.6328125" style="14" customWidth="1"/>
    <col min="1540" max="1791" width="8.90625" style="14"/>
    <col min="1792" max="1792" width="10.6328125" style="14" customWidth="1"/>
    <col min="1793" max="1793" width="100.6328125" style="14" customWidth="1"/>
    <col min="1794" max="1795" width="10.6328125" style="14" customWidth="1"/>
    <col min="1796" max="2047" width="8.90625" style="14"/>
    <col min="2048" max="2048" width="10.6328125" style="14" customWidth="1"/>
    <col min="2049" max="2049" width="100.6328125" style="14" customWidth="1"/>
    <col min="2050" max="2051" width="10.6328125" style="14" customWidth="1"/>
    <col min="2052" max="2303" width="8.90625" style="14"/>
    <col min="2304" max="2304" width="10.6328125" style="14" customWidth="1"/>
    <col min="2305" max="2305" width="100.6328125" style="14" customWidth="1"/>
    <col min="2306" max="2307" width="10.6328125" style="14" customWidth="1"/>
    <col min="2308" max="2559" width="8.90625" style="14"/>
    <col min="2560" max="2560" width="10.6328125" style="14" customWidth="1"/>
    <col min="2561" max="2561" width="100.6328125" style="14" customWidth="1"/>
    <col min="2562" max="2563" width="10.6328125" style="14" customWidth="1"/>
    <col min="2564" max="2815" width="8.90625" style="14"/>
    <col min="2816" max="2816" width="10.6328125" style="14" customWidth="1"/>
    <col min="2817" max="2817" width="100.6328125" style="14" customWidth="1"/>
    <col min="2818" max="2819" width="10.6328125" style="14" customWidth="1"/>
    <col min="2820" max="3071" width="8.90625" style="14"/>
    <col min="3072" max="3072" width="10.6328125" style="14" customWidth="1"/>
    <col min="3073" max="3073" width="100.6328125" style="14" customWidth="1"/>
    <col min="3074" max="3075" width="10.6328125" style="14" customWidth="1"/>
    <col min="3076" max="3327" width="8.90625" style="14"/>
    <col min="3328" max="3328" width="10.6328125" style="14" customWidth="1"/>
    <col min="3329" max="3329" width="100.6328125" style="14" customWidth="1"/>
    <col min="3330" max="3331" width="10.6328125" style="14" customWidth="1"/>
    <col min="3332" max="3583" width="8.90625" style="14"/>
    <col min="3584" max="3584" width="10.6328125" style="14" customWidth="1"/>
    <col min="3585" max="3585" width="100.6328125" style="14" customWidth="1"/>
    <col min="3586" max="3587" width="10.6328125" style="14" customWidth="1"/>
    <col min="3588" max="3839" width="8.90625" style="14"/>
    <col min="3840" max="3840" width="10.6328125" style="14" customWidth="1"/>
    <col min="3841" max="3841" width="100.6328125" style="14" customWidth="1"/>
    <col min="3842" max="3843" width="10.6328125" style="14" customWidth="1"/>
    <col min="3844" max="4095" width="8.90625" style="14"/>
    <col min="4096" max="4096" width="10.6328125" style="14" customWidth="1"/>
    <col min="4097" max="4097" width="100.6328125" style="14" customWidth="1"/>
    <col min="4098" max="4099" width="10.6328125" style="14" customWidth="1"/>
    <col min="4100" max="4351" width="8.90625" style="14"/>
    <col min="4352" max="4352" width="10.6328125" style="14" customWidth="1"/>
    <col min="4353" max="4353" width="100.6328125" style="14" customWidth="1"/>
    <col min="4354" max="4355" width="10.6328125" style="14" customWidth="1"/>
    <col min="4356" max="4607" width="8.90625" style="14"/>
    <col min="4608" max="4608" width="10.6328125" style="14" customWidth="1"/>
    <col min="4609" max="4609" width="100.6328125" style="14" customWidth="1"/>
    <col min="4610" max="4611" width="10.6328125" style="14" customWidth="1"/>
    <col min="4612" max="4863" width="8.90625" style="14"/>
    <col min="4864" max="4864" width="10.6328125" style="14" customWidth="1"/>
    <col min="4865" max="4865" width="100.6328125" style="14" customWidth="1"/>
    <col min="4866" max="4867" width="10.6328125" style="14" customWidth="1"/>
    <col min="4868" max="5119" width="8.90625" style="14"/>
    <col min="5120" max="5120" width="10.6328125" style="14" customWidth="1"/>
    <col min="5121" max="5121" width="100.6328125" style="14" customWidth="1"/>
    <col min="5122" max="5123" width="10.6328125" style="14" customWidth="1"/>
    <col min="5124" max="5375" width="8.90625" style="14"/>
    <col min="5376" max="5376" width="10.6328125" style="14" customWidth="1"/>
    <col min="5377" max="5377" width="100.6328125" style="14" customWidth="1"/>
    <col min="5378" max="5379" width="10.6328125" style="14" customWidth="1"/>
    <col min="5380" max="5631" width="8.90625" style="14"/>
    <col min="5632" max="5632" width="10.6328125" style="14" customWidth="1"/>
    <col min="5633" max="5633" width="100.6328125" style="14" customWidth="1"/>
    <col min="5634" max="5635" width="10.6328125" style="14" customWidth="1"/>
    <col min="5636" max="5887" width="8.90625" style="14"/>
    <col min="5888" max="5888" width="10.6328125" style="14" customWidth="1"/>
    <col min="5889" max="5889" width="100.6328125" style="14" customWidth="1"/>
    <col min="5890" max="5891" width="10.6328125" style="14" customWidth="1"/>
    <col min="5892" max="6143" width="8.90625" style="14"/>
    <col min="6144" max="6144" width="10.6328125" style="14" customWidth="1"/>
    <col min="6145" max="6145" width="100.6328125" style="14" customWidth="1"/>
    <col min="6146" max="6147" width="10.6328125" style="14" customWidth="1"/>
    <col min="6148" max="6399" width="8.90625" style="14"/>
    <col min="6400" max="6400" width="10.6328125" style="14" customWidth="1"/>
    <col min="6401" max="6401" width="100.6328125" style="14" customWidth="1"/>
    <col min="6402" max="6403" width="10.6328125" style="14" customWidth="1"/>
    <col min="6404" max="6655" width="8.90625" style="14"/>
    <col min="6656" max="6656" width="10.6328125" style="14" customWidth="1"/>
    <col min="6657" max="6657" width="100.6328125" style="14" customWidth="1"/>
    <col min="6658" max="6659" width="10.6328125" style="14" customWidth="1"/>
    <col min="6660" max="6911" width="8.90625" style="14"/>
    <col min="6912" max="6912" width="10.6328125" style="14" customWidth="1"/>
    <col min="6913" max="6913" width="100.6328125" style="14" customWidth="1"/>
    <col min="6914" max="6915" width="10.6328125" style="14" customWidth="1"/>
    <col min="6916" max="7167" width="8.90625" style="14"/>
    <col min="7168" max="7168" width="10.6328125" style="14" customWidth="1"/>
    <col min="7169" max="7169" width="100.6328125" style="14" customWidth="1"/>
    <col min="7170" max="7171" width="10.6328125" style="14" customWidth="1"/>
    <col min="7172" max="7423" width="8.90625" style="14"/>
    <col min="7424" max="7424" width="10.6328125" style="14" customWidth="1"/>
    <col min="7425" max="7425" width="100.6328125" style="14" customWidth="1"/>
    <col min="7426" max="7427" width="10.6328125" style="14" customWidth="1"/>
    <col min="7428" max="7679" width="8.90625" style="14"/>
    <col min="7680" max="7680" width="10.6328125" style="14" customWidth="1"/>
    <col min="7681" max="7681" width="100.6328125" style="14" customWidth="1"/>
    <col min="7682" max="7683" width="10.6328125" style="14" customWidth="1"/>
    <col min="7684" max="7935" width="8.90625" style="14"/>
    <col min="7936" max="7936" width="10.6328125" style="14" customWidth="1"/>
    <col min="7937" max="7937" width="100.6328125" style="14" customWidth="1"/>
    <col min="7938" max="7939" width="10.6328125" style="14" customWidth="1"/>
    <col min="7940" max="8191" width="8.90625" style="14"/>
    <col min="8192" max="8192" width="10.6328125" style="14" customWidth="1"/>
    <col min="8193" max="8193" width="100.6328125" style="14" customWidth="1"/>
    <col min="8194" max="8195" width="10.6328125" style="14" customWidth="1"/>
    <col min="8196" max="8447" width="8.90625" style="14"/>
    <col min="8448" max="8448" width="10.6328125" style="14" customWidth="1"/>
    <col min="8449" max="8449" width="100.6328125" style="14" customWidth="1"/>
    <col min="8450" max="8451" width="10.6328125" style="14" customWidth="1"/>
    <col min="8452" max="8703" width="8.90625" style="14"/>
    <col min="8704" max="8704" width="10.6328125" style="14" customWidth="1"/>
    <col min="8705" max="8705" width="100.6328125" style="14" customWidth="1"/>
    <col min="8706" max="8707" width="10.6328125" style="14" customWidth="1"/>
    <col min="8708" max="8959" width="8.90625" style="14"/>
    <col min="8960" max="8960" width="10.6328125" style="14" customWidth="1"/>
    <col min="8961" max="8961" width="100.6328125" style="14" customWidth="1"/>
    <col min="8962" max="8963" width="10.6328125" style="14" customWidth="1"/>
    <col min="8964" max="9215" width="8.90625" style="14"/>
    <col min="9216" max="9216" width="10.6328125" style="14" customWidth="1"/>
    <col min="9217" max="9217" width="100.6328125" style="14" customWidth="1"/>
    <col min="9218" max="9219" width="10.6328125" style="14" customWidth="1"/>
    <col min="9220" max="9471" width="8.90625" style="14"/>
    <col min="9472" max="9472" width="10.6328125" style="14" customWidth="1"/>
    <col min="9473" max="9473" width="100.6328125" style="14" customWidth="1"/>
    <col min="9474" max="9475" width="10.6328125" style="14" customWidth="1"/>
    <col min="9476" max="9727" width="8.90625" style="14"/>
    <col min="9728" max="9728" width="10.6328125" style="14" customWidth="1"/>
    <col min="9729" max="9729" width="100.6328125" style="14" customWidth="1"/>
    <col min="9730" max="9731" width="10.6328125" style="14" customWidth="1"/>
    <col min="9732" max="9983" width="8.90625" style="14"/>
    <col min="9984" max="9984" width="10.6328125" style="14" customWidth="1"/>
    <col min="9985" max="9985" width="100.6328125" style="14" customWidth="1"/>
    <col min="9986" max="9987" width="10.6328125" style="14" customWidth="1"/>
    <col min="9988" max="10239" width="8.90625" style="14"/>
    <col min="10240" max="10240" width="10.6328125" style="14" customWidth="1"/>
    <col min="10241" max="10241" width="100.6328125" style="14" customWidth="1"/>
    <col min="10242" max="10243" width="10.6328125" style="14" customWidth="1"/>
    <col min="10244" max="10495" width="8.90625" style="14"/>
    <col min="10496" max="10496" width="10.6328125" style="14" customWidth="1"/>
    <col min="10497" max="10497" width="100.6328125" style="14" customWidth="1"/>
    <col min="10498" max="10499" width="10.6328125" style="14" customWidth="1"/>
    <col min="10500" max="10751" width="8.90625" style="14"/>
    <col min="10752" max="10752" width="10.6328125" style="14" customWidth="1"/>
    <col min="10753" max="10753" width="100.6328125" style="14" customWidth="1"/>
    <col min="10754" max="10755" width="10.6328125" style="14" customWidth="1"/>
    <col min="10756" max="11007" width="8.90625" style="14"/>
    <col min="11008" max="11008" width="10.6328125" style="14" customWidth="1"/>
    <col min="11009" max="11009" width="100.6328125" style="14" customWidth="1"/>
    <col min="11010" max="11011" width="10.6328125" style="14" customWidth="1"/>
    <col min="11012" max="11263" width="8.90625" style="14"/>
    <col min="11264" max="11264" width="10.6328125" style="14" customWidth="1"/>
    <col min="11265" max="11265" width="100.6328125" style="14" customWidth="1"/>
    <col min="11266" max="11267" width="10.6328125" style="14" customWidth="1"/>
    <col min="11268" max="11519" width="8.90625" style="14"/>
    <col min="11520" max="11520" width="10.6328125" style="14" customWidth="1"/>
    <col min="11521" max="11521" width="100.6328125" style="14" customWidth="1"/>
    <col min="11522" max="11523" width="10.6328125" style="14" customWidth="1"/>
    <col min="11524" max="11775" width="8.90625" style="14"/>
    <col min="11776" max="11776" width="10.6328125" style="14" customWidth="1"/>
    <col min="11777" max="11777" width="100.6328125" style="14" customWidth="1"/>
    <col min="11778" max="11779" width="10.6328125" style="14" customWidth="1"/>
    <col min="11780" max="12031" width="8.90625" style="14"/>
    <col min="12032" max="12032" width="10.6328125" style="14" customWidth="1"/>
    <col min="12033" max="12033" width="100.6328125" style="14" customWidth="1"/>
    <col min="12034" max="12035" width="10.6328125" style="14" customWidth="1"/>
    <col min="12036" max="12287" width="8.90625" style="14"/>
    <col min="12288" max="12288" width="10.6328125" style="14" customWidth="1"/>
    <col min="12289" max="12289" width="100.6328125" style="14" customWidth="1"/>
    <col min="12290" max="12291" width="10.6328125" style="14" customWidth="1"/>
    <col min="12292" max="12543" width="8.90625" style="14"/>
    <col min="12544" max="12544" width="10.6328125" style="14" customWidth="1"/>
    <col min="12545" max="12545" width="100.6328125" style="14" customWidth="1"/>
    <col min="12546" max="12547" width="10.6328125" style="14" customWidth="1"/>
    <col min="12548" max="12799" width="8.90625" style="14"/>
    <col min="12800" max="12800" width="10.6328125" style="14" customWidth="1"/>
    <col min="12801" max="12801" width="100.6328125" style="14" customWidth="1"/>
    <col min="12802" max="12803" width="10.6328125" style="14" customWidth="1"/>
    <col min="12804" max="13055" width="8.90625" style="14"/>
    <col min="13056" max="13056" width="10.6328125" style="14" customWidth="1"/>
    <col min="13057" max="13057" width="100.6328125" style="14" customWidth="1"/>
    <col min="13058" max="13059" width="10.6328125" style="14" customWidth="1"/>
    <col min="13060" max="13311" width="8.90625" style="14"/>
    <col min="13312" max="13312" width="10.6328125" style="14" customWidth="1"/>
    <col min="13313" max="13313" width="100.6328125" style="14" customWidth="1"/>
    <col min="13314" max="13315" width="10.6328125" style="14" customWidth="1"/>
    <col min="13316" max="13567" width="8.90625" style="14"/>
    <col min="13568" max="13568" width="10.6328125" style="14" customWidth="1"/>
    <col min="13569" max="13569" width="100.6328125" style="14" customWidth="1"/>
    <col min="13570" max="13571" width="10.6328125" style="14" customWidth="1"/>
    <col min="13572" max="13823" width="8.90625" style="14"/>
    <col min="13824" max="13824" width="10.6328125" style="14" customWidth="1"/>
    <col min="13825" max="13825" width="100.6328125" style="14" customWidth="1"/>
    <col min="13826" max="13827" width="10.6328125" style="14" customWidth="1"/>
    <col min="13828" max="14079" width="8.90625" style="14"/>
    <col min="14080" max="14080" width="10.6328125" style="14" customWidth="1"/>
    <col min="14081" max="14081" width="100.6328125" style="14" customWidth="1"/>
    <col min="14082" max="14083" width="10.6328125" style="14" customWidth="1"/>
    <col min="14084" max="14335" width="8.90625" style="14"/>
    <col min="14336" max="14336" width="10.6328125" style="14" customWidth="1"/>
    <col min="14337" max="14337" width="100.6328125" style="14" customWidth="1"/>
    <col min="14338" max="14339" width="10.6328125" style="14" customWidth="1"/>
    <col min="14340" max="14591" width="8.90625" style="14"/>
    <col min="14592" max="14592" width="10.6328125" style="14" customWidth="1"/>
    <col min="14593" max="14593" width="100.6328125" style="14" customWidth="1"/>
    <col min="14594" max="14595" width="10.6328125" style="14" customWidth="1"/>
    <col min="14596" max="14847" width="8.90625" style="14"/>
    <col min="14848" max="14848" width="10.6328125" style="14" customWidth="1"/>
    <col min="14849" max="14849" width="100.6328125" style="14" customWidth="1"/>
    <col min="14850" max="14851" width="10.6328125" style="14" customWidth="1"/>
    <col min="14852" max="15103" width="8.90625" style="14"/>
    <col min="15104" max="15104" width="10.6328125" style="14" customWidth="1"/>
    <col min="15105" max="15105" width="100.6328125" style="14" customWidth="1"/>
    <col min="15106" max="15107" width="10.6328125" style="14" customWidth="1"/>
    <col min="15108" max="15359" width="8.90625" style="14"/>
    <col min="15360" max="15360" width="10.6328125" style="14" customWidth="1"/>
    <col min="15361" max="15361" width="100.6328125" style="14" customWidth="1"/>
    <col min="15362" max="15363" width="10.6328125" style="14" customWidth="1"/>
    <col min="15364" max="15615" width="8.90625" style="14"/>
    <col min="15616" max="15616" width="10.6328125" style="14" customWidth="1"/>
    <col min="15617" max="15617" width="100.6328125" style="14" customWidth="1"/>
    <col min="15618" max="15619" width="10.6328125" style="14" customWidth="1"/>
    <col min="15620" max="15871" width="8.90625" style="14"/>
    <col min="15872" max="15872" width="10.6328125" style="14" customWidth="1"/>
    <col min="15873" max="15873" width="100.6328125" style="14" customWidth="1"/>
    <col min="15874" max="15875" width="10.6328125" style="14" customWidth="1"/>
    <col min="15876" max="16127" width="8.90625" style="14"/>
    <col min="16128" max="16128" width="10.6328125" style="14" customWidth="1"/>
    <col min="16129" max="16129" width="100.6328125" style="14" customWidth="1"/>
    <col min="16130" max="16131" width="10.6328125" style="14" customWidth="1"/>
    <col min="16132" max="16384" width="8.90625" style="14"/>
  </cols>
  <sheetData>
    <row r="1" spans="1:4" s="29" customFormat="1" ht="15" customHeight="1" x14ac:dyDescent="0.35">
      <c r="A1" s="15"/>
      <c r="B1" s="15"/>
      <c r="C1" s="15"/>
      <c r="D1" s="15"/>
    </row>
    <row r="2" spans="1:4" s="29" customFormat="1" ht="15" customHeight="1" x14ac:dyDescent="0.35">
      <c r="A2" s="77" t="s">
        <v>57</v>
      </c>
      <c r="B2" s="78"/>
      <c r="C2" s="78"/>
      <c r="D2" s="15"/>
    </row>
    <row r="3" spans="1:4" s="29" customFormat="1" ht="15" customHeight="1" x14ac:dyDescent="0.35">
      <c r="A3" s="77" t="s">
        <v>69</v>
      </c>
      <c r="B3" s="78"/>
      <c r="C3" s="78"/>
      <c r="D3" s="15"/>
    </row>
    <row r="4" spans="1:4" s="29" customFormat="1" ht="15" customHeight="1" x14ac:dyDescent="0.35">
      <c r="A4" s="77"/>
      <c r="B4" s="78"/>
      <c r="C4" s="16" t="s">
        <v>1</v>
      </c>
      <c r="D4" s="15"/>
    </row>
    <row r="5" spans="1:4" s="29" customFormat="1" ht="15" customHeight="1" x14ac:dyDescent="0.35">
      <c r="A5" s="79"/>
      <c r="B5" s="80" t="s">
        <v>77</v>
      </c>
      <c r="C5" s="81"/>
      <c r="D5" s="15"/>
    </row>
    <row r="6" spans="1:4" s="29" customFormat="1" ht="15" customHeight="1" x14ac:dyDescent="0.35">
      <c r="A6" s="82" t="s">
        <v>4</v>
      </c>
      <c r="B6" s="83">
        <f>'2.1'!F60</f>
        <v>1634.77</v>
      </c>
      <c r="C6" s="17" t="s">
        <v>64</v>
      </c>
      <c r="D6" s="15"/>
    </row>
    <row r="7" spans="1:4" s="29" customFormat="1" ht="15" customHeight="1" x14ac:dyDescent="0.35">
      <c r="A7" s="82" t="s">
        <v>10</v>
      </c>
      <c r="B7" s="83">
        <f>'2.1'!F61</f>
        <v>7589.95</v>
      </c>
      <c r="C7" s="17" t="s">
        <v>64</v>
      </c>
      <c r="D7" s="15"/>
    </row>
    <row r="8" spans="1:4" s="29" customFormat="1" ht="15" customHeight="1" x14ac:dyDescent="0.35">
      <c r="A8" s="82" t="s">
        <v>7</v>
      </c>
      <c r="B8" s="83">
        <f>'2.1'!F62</f>
        <v>9224.7199999999993</v>
      </c>
      <c r="C8" s="17" t="s">
        <v>64</v>
      </c>
      <c r="D8" s="15"/>
    </row>
    <row r="9" spans="1:4" s="29" customFormat="1" ht="15" customHeight="1" x14ac:dyDescent="0.35">
      <c r="A9" s="82" t="s">
        <v>13</v>
      </c>
      <c r="B9" s="84">
        <f>'2.1'!C6</f>
        <v>49139</v>
      </c>
      <c r="C9" s="17" t="s">
        <v>64</v>
      </c>
      <c r="D9" s="15"/>
    </row>
    <row r="10" spans="1:4" s="29" customFormat="1" ht="15" customHeight="1" x14ac:dyDescent="0.35">
      <c r="A10" s="82" t="s">
        <v>15</v>
      </c>
      <c r="B10" s="83">
        <f>'2.1'!F73</f>
        <v>1991.8</v>
      </c>
      <c r="C10" s="17" t="s">
        <v>64</v>
      </c>
      <c r="D10" s="15"/>
    </row>
    <row r="11" spans="1:4" s="29" customFormat="1" ht="15" customHeight="1" x14ac:dyDescent="0.35">
      <c r="A11" s="82" t="s">
        <v>6</v>
      </c>
      <c r="B11" s="83">
        <f>'2.1'!F74</f>
        <v>9247.6</v>
      </c>
      <c r="C11" s="17" t="s">
        <v>64</v>
      </c>
      <c r="D11" s="15"/>
    </row>
    <row r="12" spans="1:4" s="29" customFormat="1" ht="15" customHeight="1" x14ac:dyDescent="0.35">
      <c r="A12" s="82" t="s">
        <v>58</v>
      </c>
      <c r="B12" s="83">
        <f>'2.1'!F75</f>
        <v>11239.4</v>
      </c>
      <c r="C12" s="17" t="s">
        <v>64</v>
      </c>
      <c r="D12" s="15"/>
    </row>
    <row r="13" spans="1:4" s="29" customFormat="1" ht="15" customHeight="1" x14ac:dyDescent="0.35">
      <c r="A13" s="82" t="s">
        <v>59</v>
      </c>
      <c r="B13" s="83">
        <f>'2.1'!C15</f>
        <v>18093.64</v>
      </c>
      <c r="C13" s="17" t="s">
        <v>64</v>
      </c>
      <c r="D13" s="15"/>
    </row>
    <row r="14" spans="1:4" s="29" customFormat="1" ht="15" customHeight="1" x14ac:dyDescent="0.35">
      <c r="A14" s="82" t="s">
        <v>48</v>
      </c>
      <c r="B14" s="83">
        <f>'2.1'!C13</f>
        <v>37235.339999999997</v>
      </c>
      <c r="C14" s="17" t="s">
        <v>64</v>
      </c>
      <c r="D14" s="15"/>
    </row>
    <row r="15" spans="1:4" s="29" customFormat="1" ht="15" customHeight="1" x14ac:dyDescent="0.35">
      <c r="A15" s="82" t="s">
        <v>60</v>
      </c>
      <c r="B15" s="83">
        <f>'2.1'!C14</f>
        <v>16432.75</v>
      </c>
      <c r="C15" s="17" t="s">
        <v>64</v>
      </c>
      <c r="D15" s="15"/>
    </row>
    <row r="16" spans="1:4" s="29" customFormat="1" ht="15" customHeight="1" x14ac:dyDescent="0.35">
      <c r="A16" s="82" t="s">
        <v>61</v>
      </c>
      <c r="B16" s="83">
        <f>'2.1'!F69</f>
        <v>3689.89</v>
      </c>
      <c r="C16" s="17" t="s">
        <v>64</v>
      </c>
      <c r="D16" s="15"/>
    </row>
    <row r="17" spans="1:4" s="29" customFormat="1" ht="15" customHeight="1" x14ac:dyDescent="0.35">
      <c r="A17" s="82" t="s">
        <v>62</v>
      </c>
      <c r="B17" s="83">
        <f>'2.1'!F84</f>
        <v>4495.76</v>
      </c>
      <c r="C17" s="17" t="s">
        <v>64</v>
      </c>
      <c r="D17" s="15"/>
    </row>
    <row r="18" spans="1:4" s="91" customFormat="1" ht="15" customHeight="1" x14ac:dyDescent="0.35">
      <c r="A18" s="87"/>
      <c r="B18" s="88"/>
      <c r="C18" s="89"/>
      <c r="D18" s="90"/>
    </row>
    <row r="19" spans="1:4" s="29" customFormat="1" ht="15" customHeight="1" x14ac:dyDescent="0.35">
      <c r="A19" s="79"/>
      <c r="B19" s="80" t="s">
        <v>78</v>
      </c>
      <c r="C19" s="81"/>
      <c r="D19" s="15"/>
    </row>
    <row r="20" spans="1:4" s="30" customFormat="1" ht="15" customHeight="1" x14ac:dyDescent="0.35">
      <c r="A20" s="18"/>
      <c r="B20" s="19" t="s">
        <v>93</v>
      </c>
      <c r="C20" s="20" t="s">
        <v>65</v>
      </c>
      <c r="D20" s="21"/>
    </row>
    <row r="21" spans="1:4" s="29" customFormat="1" ht="15" customHeight="1" x14ac:dyDescent="0.35">
      <c r="A21" s="82"/>
      <c r="B21" s="85" t="s">
        <v>76</v>
      </c>
      <c r="C21" s="22" t="s">
        <v>65</v>
      </c>
      <c r="D21" s="15" t="s">
        <v>5</v>
      </c>
    </row>
    <row r="22" spans="1:4" s="29" customFormat="1" ht="15" customHeight="1" x14ac:dyDescent="0.35">
      <c r="A22" s="82"/>
      <c r="B22" s="85" t="s">
        <v>91</v>
      </c>
      <c r="C22" s="22" t="s">
        <v>65</v>
      </c>
      <c r="D22" s="15"/>
    </row>
    <row r="23" spans="1:4" s="30" customFormat="1" ht="15" customHeight="1" x14ac:dyDescent="0.35">
      <c r="A23" s="18"/>
      <c r="B23" s="25" t="s">
        <v>70</v>
      </c>
      <c r="C23" s="17" t="s">
        <v>71</v>
      </c>
      <c r="D23" s="21"/>
    </row>
    <row r="24" spans="1:4" s="29" customFormat="1" ht="15" customHeight="1" x14ac:dyDescent="0.35">
      <c r="A24" s="82"/>
      <c r="B24" s="86" t="s">
        <v>67</v>
      </c>
      <c r="C24" s="23" t="s">
        <v>65</v>
      </c>
      <c r="D24" s="15"/>
    </row>
    <row r="25" spans="1:4" s="91" customFormat="1" ht="15" customHeight="1" x14ac:dyDescent="0.35">
      <c r="A25" s="87"/>
      <c r="B25" s="92"/>
      <c r="C25" s="93"/>
      <c r="D25" s="90"/>
    </row>
    <row r="26" spans="1:4" s="29" customFormat="1" ht="15" customHeight="1" x14ac:dyDescent="0.35">
      <c r="A26" s="79"/>
      <c r="B26" s="80" t="s">
        <v>79</v>
      </c>
      <c r="C26" s="81"/>
      <c r="D26" s="15"/>
    </row>
    <row r="27" spans="1:4" s="29" customFormat="1" ht="15" customHeight="1" x14ac:dyDescent="0.35">
      <c r="A27" s="82"/>
      <c r="B27" s="85" t="s">
        <v>92</v>
      </c>
      <c r="C27" s="24" t="s">
        <v>66</v>
      </c>
      <c r="D27" s="15"/>
    </row>
    <row r="28" spans="1:4" s="29" customFormat="1" ht="15" customHeight="1" x14ac:dyDescent="0.35">
      <c r="A28" s="82"/>
      <c r="B28" s="85" t="s">
        <v>86</v>
      </c>
      <c r="C28" s="24" t="s">
        <v>66</v>
      </c>
      <c r="D28" s="15"/>
    </row>
    <row r="29" spans="1:4" s="29" customFormat="1" ht="15" customHeight="1" x14ac:dyDescent="0.35">
      <c r="A29" s="82"/>
      <c r="B29" s="85" t="s">
        <v>87</v>
      </c>
      <c r="C29" s="24" t="s">
        <v>66</v>
      </c>
      <c r="D29" s="15"/>
    </row>
    <row r="30" spans="1:4" s="29" customFormat="1" ht="15" customHeight="1" x14ac:dyDescent="0.35">
      <c r="A30" s="82"/>
      <c r="B30" s="85" t="s">
        <v>88</v>
      </c>
      <c r="C30" s="24" t="s">
        <v>66</v>
      </c>
      <c r="D30" s="15"/>
    </row>
    <row r="31" spans="1:4" s="30" customFormat="1" ht="15" customHeight="1" x14ac:dyDescent="0.35">
      <c r="A31" s="18"/>
      <c r="B31" s="25" t="s">
        <v>72</v>
      </c>
      <c r="C31" s="17" t="s">
        <v>73</v>
      </c>
      <c r="D31" s="21"/>
    </row>
    <row r="32" spans="1:4" s="29" customFormat="1" ht="15" customHeight="1" x14ac:dyDescent="0.35">
      <c r="A32" s="82"/>
      <c r="B32" s="86" t="s">
        <v>68</v>
      </c>
      <c r="C32" s="23" t="s">
        <v>66</v>
      </c>
      <c r="D32" s="15"/>
    </row>
    <row r="33" spans="1:4" s="29" customFormat="1" ht="15" customHeight="1" x14ac:dyDescent="0.35">
      <c r="A33" s="77"/>
      <c r="B33" s="78"/>
      <c r="C33" s="78"/>
      <c r="D33" s="15"/>
    </row>
    <row r="34" spans="1:4" s="30" customFormat="1" ht="15" customHeight="1" x14ac:dyDescent="0.35">
      <c r="A34" s="26"/>
      <c r="B34" s="27"/>
      <c r="C34" s="27"/>
      <c r="D34" s="21"/>
    </row>
    <row r="35" spans="1:4" s="31" customFormat="1" ht="15" customHeight="1" x14ac:dyDescent="0.35">
      <c r="A35" s="21"/>
      <c r="B35" s="28" t="s">
        <v>74</v>
      </c>
      <c r="C35" s="21"/>
      <c r="D35" s="21"/>
    </row>
    <row r="36" spans="1:4" s="30" customFormat="1" ht="15" customHeight="1" x14ac:dyDescent="0.35">
      <c r="A36" s="26"/>
      <c r="B36" s="94" t="s">
        <v>89</v>
      </c>
      <c r="C36" s="95"/>
      <c r="D36" s="96"/>
    </row>
    <row r="37" spans="1:4" s="30" customFormat="1" ht="15" customHeight="1" x14ac:dyDescent="0.35">
      <c r="A37" s="21"/>
      <c r="B37" s="21"/>
      <c r="C37" s="21"/>
      <c r="D37" s="21"/>
    </row>
    <row r="38" spans="1:4" s="30" customFormat="1" ht="15" customHeight="1" x14ac:dyDescent="0.35">
      <c r="A38" s="21"/>
      <c r="B38" s="28" t="s">
        <v>75</v>
      </c>
      <c r="C38" s="21"/>
      <c r="D38" s="21"/>
    </row>
    <row r="39" spans="1:4" s="29" customFormat="1" ht="15" customHeight="1" x14ac:dyDescent="0.35">
      <c r="A39" s="15"/>
      <c r="B39" s="94" t="s">
        <v>90</v>
      </c>
      <c r="C39" s="97"/>
      <c r="D39" s="97"/>
    </row>
    <row r="40" spans="1:4" s="29" customFormat="1" ht="15" customHeight="1" x14ac:dyDescent="0.35">
      <c r="A40" s="15"/>
      <c r="B40" s="15"/>
      <c r="C40" s="15"/>
      <c r="D40" s="15"/>
    </row>
    <row r="41" spans="1:4" s="29" customFormat="1" ht="15" customHeight="1" x14ac:dyDescent="0.35">
      <c r="A41" s="15"/>
      <c r="B41" s="15"/>
      <c r="C41" s="15"/>
      <c r="D41" s="15"/>
    </row>
    <row r="42" spans="1:4" s="29" customFormat="1" ht="15" customHeight="1" x14ac:dyDescent="0.35">
      <c r="A42" s="15"/>
      <c r="B42" s="15"/>
      <c r="C42" s="15"/>
      <c r="D42" s="15"/>
    </row>
    <row r="43" spans="1:4" s="29" customFormat="1" ht="15" customHeight="1" x14ac:dyDescent="0.35">
      <c r="A43" s="15"/>
      <c r="B43" s="15"/>
      <c r="C43" s="15"/>
      <c r="D43" s="15"/>
    </row>
    <row r="44" spans="1:4" s="29" customFormat="1" ht="15" customHeight="1" x14ac:dyDescent="0.35">
      <c r="A44" s="15"/>
      <c r="B44" s="15"/>
      <c r="C44" s="15"/>
      <c r="D44" s="15"/>
    </row>
    <row r="45" spans="1:4" s="29" customFormat="1" ht="15" customHeight="1" x14ac:dyDescent="0.35">
      <c r="A45" s="15"/>
      <c r="B45" s="15"/>
      <c r="C45" s="15"/>
      <c r="D45" s="15"/>
    </row>
    <row r="46" spans="1:4" s="29" customFormat="1" ht="15" customHeight="1" x14ac:dyDescent="0.35">
      <c r="A46" s="15"/>
      <c r="B46" s="15"/>
      <c r="C46" s="15"/>
      <c r="D46" s="15"/>
    </row>
    <row r="47" spans="1:4" s="29" customFormat="1" ht="15" customHeight="1" x14ac:dyDescent="0.35">
      <c r="A47" s="15"/>
      <c r="B47" s="15"/>
      <c r="C47" s="15"/>
      <c r="D47" s="15"/>
    </row>
    <row r="48" spans="1:4" s="29" customFormat="1" ht="15" customHeight="1" x14ac:dyDescent="0.35">
      <c r="A48" s="15"/>
      <c r="B48" s="15"/>
      <c r="C48" s="15"/>
      <c r="D48" s="15"/>
    </row>
    <row r="49" spans="1:4" s="29" customFormat="1" ht="15" customHeight="1" x14ac:dyDescent="0.35"/>
    <row r="50" spans="1:4" s="29" customFormat="1" ht="15" customHeight="1" x14ac:dyDescent="0.35"/>
    <row r="51" spans="1:4" s="29" customFormat="1" ht="15" customHeight="1" x14ac:dyDescent="0.35"/>
    <row r="52" spans="1:4" s="29" customFormat="1" ht="15" customHeight="1" x14ac:dyDescent="0.35"/>
    <row r="58" spans="1:4" customFormat="1" ht="12.75" customHeight="1" x14ac:dyDescent="0.35">
      <c r="A58" s="14"/>
      <c r="B58" s="14"/>
      <c r="C58" s="14"/>
      <c r="D58" s="14"/>
    </row>
  </sheetData>
  <pageMargins left="0.7" right="0.7" top="0.75" bottom="0.75" header="0.3" footer="0.3"/>
  <pageSetup paperSize="9" fitToWidth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e7c63-5218-48f6-babe-04c5644c61da">
      <Terms xmlns="http://schemas.microsoft.com/office/infopath/2007/PartnerControls"/>
    </lcf76f155ced4ddcb4097134ff3c332f>
    <TaxCatchAll xmlns="6bbf4bdb-373e-4149-90c1-8628713551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A4ED116418245A93493FBB4CD8175" ma:contentTypeVersion="15" ma:contentTypeDescription="Create a new document." ma:contentTypeScope="" ma:versionID="db80c058e0b8d462971839a13a6ec3cc">
  <xsd:schema xmlns:xsd="http://www.w3.org/2001/XMLSchema" xmlns:xs="http://www.w3.org/2001/XMLSchema" xmlns:p="http://schemas.microsoft.com/office/2006/metadata/properties" xmlns:ns2="874e7c63-5218-48f6-babe-04c5644c61da" xmlns:ns3="6bbf4bdb-373e-4149-90c1-862871355199" targetNamespace="http://schemas.microsoft.com/office/2006/metadata/properties" ma:root="true" ma:fieldsID="40f9e40dacef0c775feabddaa09d147d" ns2:_="" ns3:_="">
    <xsd:import namespace="874e7c63-5218-48f6-babe-04c5644c61da"/>
    <xsd:import namespace="6bbf4bdb-373e-4149-90c1-8628713551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e7c63-5218-48f6-babe-04c5644c6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bc32f5-1825-4f6b-a369-96f602770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f4bdb-373e-4149-90c1-86287135519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d46153c-93de-4b35-b828-4a02ea7b4cb5}" ma:internalName="TaxCatchAll" ma:showField="CatchAllData" ma:web="6bbf4bdb-373e-4149-90c1-8628713551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6EE0E-B49A-42B1-B008-2EB2124D3E14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bbf4bdb-373e-4149-90c1-862871355199"/>
    <ds:schemaRef ds:uri="874e7c63-5218-48f6-babe-04c5644c61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A13872-CED2-472D-BE3A-9C1B8912F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0B0B7-5486-4CC7-9E40-C85DE3480647}"/>
</file>

<file path=docMetadata/LabelInfo.xml><?xml version="1.0" encoding="utf-8"?>
<clbl:labelList xmlns:clbl="http://schemas.microsoft.com/office/2020/mipLabelMetadata">
  <clbl:label id="{c002f2c1-7f21-44e1-be9b-dfa73cea1ed1}" enabled="1" method="Privileged" siteId="{6842e477-2c8f-423a-b982-72170f3714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2.1</vt:lpstr>
      <vt:lpstr>2.3</vt:lpstr>
      <vt:lpstr>'2.1'!Print_Area</vt:lpstr>
      <vt:lpstr>'2.3'!Print_Area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Croft FPMI</dc:creator>
  <cp:lastModifiedBy>Dominic Croft</cp:lastModifiedBy>
  <cp:lastPrinted>2025-07-14T17:58:19Z</cp:lastPrinted>
  <dcterms:created xsi:type="dcterms:W3CDTF">2025-01-06T17:23:08Z</dcterms:created>
  <dcterms:modified xsi:type="dcterms:W3CDTF">2026-06-24T14:42:43Z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0x010100482A4ED116418245A93493FBB4CD8175</vt:lpwstr>
  </property>
  <property fmtid="{D5CDD505-2E9C-101B-9397-08002B2CF9AE}" pid="3" name="MediaServiceImageTags">
    <vt:lpwstr/>
  </property>
</Properties>
</file>