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siteinsightnz-my.sharepoint.com/personal/beth_onsiteinsight_co_nz/Documents/Documents/Onsite Insight/Administration/Marketing/Marketing Ideas Social Media Newsletter Blog/"/>
    </mc:Choice>
  </mc:AlternateContent>
  <xr:revisionPtr revIDLastSave="182" documentId="8_{F8236106-661B-46E0-BFA6-27F51FE31472}" xr6:coauthVersionLast="47" xr6:coauthVersionMax="47" xr10:uidLastSave="{0EEBA85D-5008-4483-BFFF-9B899BD807EF}"/>
  <bookViews>
    <workbookView xWindow="-120" yWindow="-120" windowWidth="29040" windowHeight="15720" activeTab="1" xr2:uid="{DD1A68EF-4968-49DC-996B-5834B7C57CF3}"/>
  </bookViews>
  <sheets>
    <sheet name="Instructions" sheetId="2" r:id="rId1"/>
    <sheet name="Data Ent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39" i="3"/>
  <c r="C38" i="3"/>
  <c r="C26" i="3"/>
  <c r="C27" i="3" s="1"/>
  <c r="C21" i="3"/>
  <c r="C22" i="3" s="1"/>
  <c r="C18" i="3"/>
  <c r="C19" i="3" s="1"/>
  <c r="C14" i="3"/>
  <c r="C35" i="3" s="1"/>
  <c r="C7" i="3"/>
  <c r="C6" i="3"/>
  <c r="C5" i="3"/>
  <c r="C4" i="3"/>
  <c r="C25" i="2"/>
  <c r="C26" i="2" s="1"/>
  <c r="C20" i="2"/>
  <c r="C21" i="2" s="1"/>
  <c r="C17" i="2"/>
  <c r="C18" i="2" s="1"/>
  <c r="C38" i="2"/>
  <c r="C37" i="2"/>
  <c r="C13" i="2"/>
  <c r="C34" i="2" s="1"/>
  <c r="C6" i="2"/>
  <c r="C3" i="2"/>
  <c r="C5" i="2"/>
  <c r="C4" i="2"/>
  <c r="C28" i="3" l="1"/>
  <c r="C29" i="3" s="1"/>
  <c r="C40" i="3"/>
  <c r="C42" i="3" s="1"/>
  <c r="C24" i="3"/>
  <c r="C8" i="3"/>
  <c r="C41" i="3"/>
  <c r="C39" i="2"/>
  <c r="C23" i="2"/>
  <c r="C27" i="2" s="1"/>
  <c r="C28" i="2" s="1"/>
  <c r="C7" i="2"/>
  <c r="C31" i="3" l="1"/>
  <c r="C43" i="3" s="1"/>
  <c r="C44" i="3" s="1"/>
  <c r="C45" i="3" s="1"/>
  <c r="C36" i="3"/>
  <c r="C40" i="2"/>
  <c r="C30" i="2"/>
  <c r="C42" i="2" l="1"/>
  <c r="C43" i="2" s="1"/>
  <c r="C44" i="2" s="1"/>
  <c r="C3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<sst xmlns="http://schemas.openxmlformats.org/spreadsheetml/2006/main" count="84" uniqueCount="44">
  <si>
    <t>Employee Name</t>
  </si>
  <si>
    <t>Working Hours/Day</t>
  </si>
  <si>
    <t>Estimated Non-Billable Hours/Day</t>
  </si>
  <si>
    <t>Public Holidays/Year</t>
  </si>
  <si>
    <t>Working # Days/Week</t>
  </si>
  <si>
    <t># Weeks Being Reviewed</t>
  </si>
  <si>
    <t>Working Hours/Review Period</t>
  </si>
  <si>
    <t>HOURS</t>
  </si>
  <si>
    <t xml:space="preserve">ACC Work Cover </t>
  </si>
  <si>
    <t>PAYE</t>
  </si>
  <si>
    <t>Employee Base Payrate $/hr</t>
  </si>
  <si>
    <t xml:space="preserve">Kiwisaver Rate </t>
  </si>
  <si>
    <t>% Billable Hours</t>
  </si>
  <si>
    <t>% Non-Billable Hours</t>
  </si>
  <si>
    <t>PAYE total $/hr</t>
  </si>
  <si>
    <t>Total Billable Hours/Review Period</t>
  </si>
  <si>
    <t>Total Non-Billable Hours/Review Period</t>
  </si>
  <si>
    <t>LEAVE</t>
  </si>
  <si>
    <t>Public Holidays/Review Period</t>
  </si>
  <si>
    <t>Public Holiday Hours/Review Period</t>
  </si>
  <si>
    <t>Paid Training Days/Year</t>
  </si>
  <si>
    <t>Paid Training Days/Review Period</t>
  </si>
  <si>
    <t>Paid Training Hours/Review Period</t>
  </si>
  <si>
    <t>Annual Leave Weeks/Year</t>
  </si>
  <si>
    <t>Annual Leave Hours/Review Period</t>
  </si>
  <si>
    <t>Sick Leave Days/Year</t>
  </si>
  <si>
    <t>Sick Leave Days/Review Period</t>
  </si>
  <si>
    <t>Sick Leave Hours/Review Period</t>
  </si>
  <si>
    <t>Other Employee Costs $/hr (eg. Tools)</t>
  </si>
  <si>
    <t>Total Leave (hours/review period)</t>
  </si>
  <si>
    <t>Impact of Leave cost $/hr</t>
  </si>
  <si>
    <t>TOTAL DIRECT COST OF EMPLOYEE $/hr</t>
  </si>
  <si>
    <t>Employee Charge Out Rate</t>
  </si>
  <si>
    <t>Chargeable Revenue/Review Period (100% productivity)</t>
  </si>
  <si>
    <t>Expected Margin/Review Period (100% productivity)</t>
  </si>
  <si>
    <t>Actual Revenue/Review Period</t>
  </si>
  <si>
    <t>Actual Margin/Review Period</t>
  </si>
  <si>
    <t>Actual Labour Margin/Hour</t>
  </si>
  <si>
    <t>ENTER NAME</t>
  </si>
  <si>
    <t xml:space="preserve">IMPACT OF PRODUCTIVITY / BILLABLE HOURS </t>
  </si>
  <si>
    <r>
      <t xml:space="preserve">Estimated </t>
    </r>
    <r>
      <rPr>
        <b/>
        <sz val="11"/>
        <color theme="1"/>
        <rFont val="Aptos Narrow"/>
        <family val="2"/>
        <scheme val="minor"/>
      </rPr>
      <t>Non-Billable</t>
    </r>
    <r>
      <rPr>
        <sz val="11"/>
        <color theme="1"/>
        <rFont val="Aptos Narrow"/>
        <family val="2"/>
        <scheme val="minor"/>
      </rPr>
      <t xml:space="preserve"> Hours/Day</t>
    </r>
  </si>
  <si>
    <t>Actual Labour Costs/Review Period</t>
  </si>
  <si>
    <t>No need to touch these cells!</t>
  </si>
  <si>
    <t>Enter details in these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</si>
</sst>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8" fontId="0" fillId="2" borderId="0" xfId="0" applyNumberFormat="1" applyFill="1"/>
    <xf numFmtId="0" fontId="0" fillId="2" borderId="0" xfId="0" applyFill="1"/>
    <xf numFmtId="0" fontId="0" fillId="3" borderId="0" xfId="0" applyFill="1"/>
    <xf numFmtId="8" fontId="0" fillId="3" borderId="0" xfId="0" applyNumberFormat="1" applyFill="1"/>
    <xf numFmtId="44" fontId="0" fillId="2" borderId="0" xfId="1" applyFont="1" applyFill="1"/>
    <xf numFmtId="2" fontId="0" fillId="3" borderId="0" xfId="0" applyNumberFormat="1" applyFill="1"/>
    <xf numFmtId="8" fontId="0" fillId="0" borderId="0" xfId="0" applyNumberFormat="1"/>
    <xf numFmtId="10" fontId="0" fillId="3" borderId="0" xfId="2" applyNumberFormat="1" applyFont="1" applyFill="1"/>
    <xf numFmtId="44" fontId="0" fillId="3" borderId="0" xfId="1" applyFont="1" applyFill="1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 applyFill="1"/>
    <xf numFmtId="10" fontId="0" fillId="4" borderId="0" xfId="2" applyNumberFormat="1" applyFont="1" applyFill="1"/>
    <xf numFmtId="0" fontId="0" fillId="4" borderId="0" xfId="0" applyFill="1"/>
    <xf numFmtId="0" fontId="2" fillId="3" borderId="0" xfId="0" applyFont="1" applyFill="1"/>
    <xf numFmtId="2" fontId="2" fillId="3" borderId="0" xfId="0" applyNumberFormat="1" applyFont="1" applyFill="1"/>
    <xf numFmtId="8" fontId="2" fillId="3" borderId="0" xfId="0" applyNumberFormat="1" applyFont="1" applyFill="1"/>
    <xf numFmtId="44" fontId="2" fillId="3" borderId="1" xfId="1" applyFont="1" applyFill="1" applyBorder="1"/>
    <xf numFmtId="44" fontId="2" fillId="3" borderId="1" xfId="0" applyNumberFormat="1" applyFont="1" applyFill="1" applyBorder="1"/>
    <xf numFmtId="8" fontId="2" fillId="3" borderId="1" xfId="0" applyNumberFormat="1" applyFont="1" applyFill="1" applyBorder="1"/>
    <xf numFmtId="0" fontId="0" fillId="2" borderId="0" xfId="0" applyFill="1" applyAlignment="1">
      <alignment wrapText="1"/>
    </xf>
    <xf numFmtId="0" fontId="2" fillId="0" borderId="0" xfId="0" applyFont="1" applyAlignment="1">
      <alignment vertical="top" wrapText="1"/>
    </xf>
    <xf numFmtId="0" fontId="2" fillId="5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</xdr:row>
      <xdr:rowOff>161926</xdr:rowOff>
    </xdr:from>
    <xdr:to>
      <xdr:col>6</xdr:col>
      <xdr:colOff>352425</xdr:colOff>
      <xdr:row>4</xdr:row>
      <xdr:rowOff>104776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E1058E38-133D-3D0C-0244-C02898D47A30}"/>
            </a:ext>
          </a:extLst>
        </xdr:cNvPr>
        <xdr:cNvSpPr/>
      </xdr:nvSpPr>
      <xdr:spPr>
        <a:xfrm>
          <a:off x="5248275" y="352426"/>
          <a:ext cx="1590675" cy="514350"/>
        </a:xfrm>
        <a:prstGeom prst="wedgeRectCallout">
          <a:avLst>
            <a:gd name="adj1" fmla="val -87899"/>
            <a:gd name="adj2" fmla="val 3133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Don't</a:t>
          </a:r>
          <a:r>
            <a:rPr lang="en-NZ" sz="1100" baseline="0"/>
            <a:t> touch the grey cells - they are the formulas</a:t>
          </a:r>
          <a:endParaRPr lang="en-NZ" sz="1100"/>
        </a:p>
      </xdr:txBody>
    </xdr:sp>
    <xdr:clientData/>
  </xdr:twoCellAnchor>
  <xdr:twoCellAnchor>
    <xdr:from>
      <xdr:col>2</xdr:col>
      <xdr:colOff>76200</xdr:colOff>
      <xdr:row>0</xdr:row>
      <xdr:rowOff>47625</xdr:rowOff>
    </xdr:from>
    <xdr:to>
      <xdr:col>3</xdr:col>
      <xdr:colOff>342900</xdr:colOff>
      <xdr:row>2</xdr:row>
      <xdr:rowOff>9525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DD7D8DB3-63CD-E498-90EE-C40676AFB0A0}"/>
            </a:ext>
          </a:extLst>
        </xdr:cNvPr>
        <xdr:cNvSpPr/>
      </xdr:nvSpPr>
      <xdr:spPr>
        <a:xfrm>
          <a:off x="3676650" y="47625"/>
          <a:ext cx="1323975" cy="342900"/>
        </a:xfrm>
        <a:prstGeom prst="wedgeRectCallout">
          <a:avLst>
            <a:gd name="adj1" fmla="val -71912"/>
            <a:gd name="adj2" fmla="val 48612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the pay rate</a:t>
          </a:r>
        </a:p>
      </xdr:txBody>
    </xdr:sp>
    <xdr:clientData/>
  </xdr:twoCellAnchor>
  <xdr:twoCellAnchor>
    <xdr:from>
      <xdr:col>2</xdr:col>
      <xdr:colOff>857250</xdr:colOff>
      <xdr:row>7</xdr:row>
      <xdr:rowOff>104774</xdr:rowOff>
    </xdr:from>
    <xdr:to>
      <xdr:col>4</xdr:col>
      <xdr:colOff>514350</xdr:colOff>
      <xdr:row>10</xdr:row>
      <xdr:rowOff>38099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BABEBC5B-1AA3-46E2-85EA-1593665A79F9}"/>
            </a:ext>
          </a:extLst>
        </xdr:cNvPr>
        <xdr:cNvSpPr/>
      </xdr:nvSpPr>
      <xdr:spPr>
        <a:xfrm>
          <a:off x="4457700" y="1438274"/>
          <a:ext cx="1323975" cy="504825"/>
        </a:xfrm>
        <a:prstGeom prst="wedgeRectCallout">
          <a:avLst>
            <a:gd name="adj1" fmla="val -145293"/>
            <a:gd name="adj2" fmla="val -98506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Adjust for</a:t>
          </a:r>
          <a:r>
            <a:rPr lang="en-NZ" sz="1100" baseline="0"/>
            <a:t> </a:t>
          </a:r>
          <a:r>
            <a:rPr lang="en-NZ" sz="1100"/>
            <a:t>any other employee costs</a:t>
          </a:r>
        </a:p>
      </xdr:txBody>
    </xdr:sp>
    <xdr:clientData/>
  </xdr:twoCellAnchor>
  <xdr:twoCellAnchor>
    <xdr:from>
      <xdr:col>3</xdr:col>
      <xdr:colOff>133350</xdr:colOff>
      <xdr:row>13</xdr:row>
      <xdr:rowOff>76199</xdr:rowOff>
    </xdr:from>
    <xdr:to>
      <xdr:col>5</xdr:col>
      <xdr:colOff>238125</xdr:colOff>
      <xdr:row>16</xdr:row>
      <xdr:rowOff>142875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6E67ADEF-E279-4A2C-B0CA-0EA616C69153}"/>
            </a:ext>
          </a:extLst>
        </xdr:cNvPr>
        <xdr:cNvSpPr/>
      </xdr:nvSpPr>
      <xdr:spPr>
        <a:xfrm>
          <a:off x="4791075" y="2552699"/>
          <a:ext cx="1323975" cy="638176"/>
        </a:xfrm>
        <a:prstGeom prst="wedgeRectCallout">
          <a:avLst>
            <a:gd name="adj1" fmla="val -145293"/>
            <a:gd name="adj2" fmla="val -98506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Add in the weeks, days,</a:t>
          </a:r>
          <a:r>
            <a:rPr lang="en-NZ" sz="1100" baseline="0"/>
            <a:t> hours you are focusing on </a:t>
          </a:r>
          <a:endParaRPr lang="en-NZ" sz="1100"/>
        </a:p>
      </xdr:txBody>
    </xdr:sp>
    <xdr:clientData/>
  </xdr:twoCellAnchor>
  <xdr:twoCellAnchor>
    <xdr:from>
      <xdr:col>3</xdr:col>
      <xdr:colOff>314325</xdr:colOff>
      <xdr:row>17</xdr:row>
      <xdr:rowOff>171449</xdr:rowOff>
    </xdr:from>
    <xdr:to>
      <xdr:col>5</xdr:col>
      <xdr:colOff>419100</xdr:colOff>
      <xdr:row>22</xdr:row>
      <xdr:rowOff>47625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760BADC9-C4D3-48A5-81CA-C08577F11DC2}"/>
            </a:ext>
          </a:extLst>
        </xdr:cNvPr>
        <xdr:cNvSpPr/>
      </xdr:nvSpPr>
      <xdr:spPr>
        <a:xfrm>
          <a:off x="4972050" y="3409949"/>
          <a:ext cx="1323975" cy="828676"/>
        </a:xfrm>
        <a:prstGeom prst="wedgeRectCallout">
          <a:avLst>
            <a:gd name="adj1" fmla="val -155365"/>
            <a:gd name="adj2" fmla="val -54776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Make sure the holidays/leave</a:t>
          </a:r>
          <a:r>
            <a:rPr lang="en-NZ" sz="1100" baseline="0"/>
            <a:t> information is correct for your area</a:t>
          </a:r>
          <a:endParaRPr lang="en-NZ" sz="1100"/>
        </a:p>
      </xdr:txBody>
    </xdr:sp>
    <xdr:clientData/>
  </xdr:twoCellAnchor>
  <xdr:twoCellAnchor>
    <xdr:from>
      <xdr:col>3</xdr:col>
      <xdr:colOff>142875</xdr:colOff>
      <xdr:row>30</xdr:row>
      <xdr:rowOff>95249</xdr:rowOff>
    </xdr:from>
    <xdr:to>
      <xdr:col>5</xdr:col>
      <xdr:colOff>247650</xdr:colOff>
      <xdr:row>33</xdr:row>
      <xdr:rowOff>9525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8EE35809-325A-459B-AC97-237B1B88AACB}"/>
            </a:ext>
          </a:extLst>
        </xdr:cNvPr>
        <xdr:cNvSpPr/>
      </xdr:nvSpPr>
      <xdr:spPr>
        <a:xfrm>
          <a:off x="4800600" y="5810249"/>
          <a:ext cx="1323975" cy="485776"/>
        </a:xfrm>
        <a:prstGeom prst="wedgeRectCallout">
          <a:avLst>
            <a:gd name="adj1" fmla="val -136660"/>
            <a:gd name="adj2" fmla="val 32599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Enter the charge out rate</a:t>
          </a:r>
        </a:p>
      </xdr:txBody>
    </xdr:sp>
    <xdr:clientData/>
  </xdr:twoCellAnchor>
  <xdr:twoCellAnchor>
    <xdr:from>
      <xdr:col>3</xdr:col>
      <xdr:colOff>304800</xdr:colOff>
      <xdr:row>33</xdr:row>
      <xdr:rowOff>161924</xdr:rowOff>
    </xdr:from>
    <xdr:to>
      <xdr:col>5</xdr:col>
      <xdr:colOff>409575</xdr:colOff>
      <xdr:row>36</xdr:row>
      <xdr:rowOff>76200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80C88A4C-7CC3-4E65-8DA3-1D75FDB0E53B}"/>
            </a:ext>
          </a:extLst>
        </xdr:cNvPr>
        <xdr:cNvSpPr/>
      </xdr:nvSpPr>
      <xdr:spPr>
        <a:xfrm>
          <a:off x="4962525" y="6448424"/>
          <a:ext cx="1323975" cy="485776"/>
        </a:xfrm>
        <a:prstGeom prst="wedgeRectCallout">
          <a:avLst>
            <a:gd name="adj1" fmla="val -151049"/>
            <a:gd name="adj2" fmla="val 20834"/>
          </a:avLst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NZ" sz="1100"/>
            <a:t>Estimate</a:t>
          </a:r>
          <a:r>
            <a:rPr lang="en-NZ" sz="1100" baseline="0"/>
            <a:t> the non-billable hours/day</a:t>
          </a:r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438150</xdr:rowOff>
    </xdr:from>
    <xdr:to>
      <xdr:col>1</xdr:col>
      <xdr:colOff>742950</xdr:colOff>
      <xdr:row>0</xdr:row>
      <xdr:rowOff>1076325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628EB7F-7C7D-1C24-B192-62ADFD1CBA19}"/>
            </a:ext>
          </a:extLst>
        </xdr:cNvPr>
        <xdr:cNvSpPr/>
      </xdr:nvSpPr>
      <xdr:spPr>
        <a:xfrm>
          <a:off x="3714750" y="438150"/>
          <a:ext cx="361950" cy="638175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2</xdr:col>
      <xdr:colOff>266700</xdr:colOff>
      <xdr:row>0</xdr:row>
      <xdr:rowOff>447675</xdr:rowOff>
    </xdr:from>
    <xdr:to>
      <xdr:col>2</xdr:col>
      <xdr:colOff>819150</xdr:colOff>
      <xdr:row>0</xdr:row>
      <xdr:rowOff>1000125</xdr:rowOff>
    </xdr:to>
    <xdr:sp macro="" textlink="">
      <xdr:nvSpPr>
        <xdr:cNvPr id="3" name="&quot;Not Allowed&quot; Symbol 2">
          <a:extLst>
            <a:ext uri="{FF2B5EF4-FFF2-40B4-BE49-F238E27FC236}">
              <a16:creationId xmlns:a16="http://schemas.microsoft.com/office/drawing/2014/main" id="{5E95E8EE-DB72-13B0-CDBC-39EC93CAE1C9}"/>
            </a:ext>
          </a:extLst>
        </xdr:cNvPr>
        <xdr:cNvSpPr/>
      </xdr:nvSpPr>
      <xdr:spPr>
        <a:xfrm>
          <a:off x="4772025" y="447675"/>
          <a:ext cx="552450" cy="552450"/>
        </a:xfrm>
        <a:prstGeom prst="noSmoking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>
            <a:solidFill>
              <a:schemeClr val="tx1"/>
            </a:solidFill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6473-AF2B-4D00-90D6-ECB14E5A770C}">
  <dimension ref="A1:C44"/>
  <sheetViews>
    <sheetView topLeftCell="A18" workbookViewId="0">
      <selection activeCell="J44" sqref="J44"/>
    </sheetView>
  </sheetViews>
  <sheetFormatPr defaultRowHeight="15" x14ac:dyDescent="0.25"/>
  <cols>
    <col min="1" max="1" width="50" bestFit="1" customWidth="1"/>
    <col min="2" max="2" width="17.5703125" customWidth="1"/>
    <col min="3" max="3" width="15.85546875" customWidth="1"/>
  </cols>
  <sheetData>
    <row r="1" spans="1:3" s="1" customFormat="1" x14ac:dyDescent="0.25">
      <c r="A1" s="12" t="s">
        <v>0</v>
      </c>
      <c r="B1" s="22" t="s">
        <v>38</v>
      </c>
    </row>
    <row r="2" spans="1:3" s="1" customFormat="1" x14ac:dyDescent="0.25">
      <c r="A2" s="12" t="s">
        <v>9</v>
      </c>
    </row>
    <row r="3" spans="1:3" x14ac:dyDescent="0.25">
      <c r="A3" t="s">
        <v>10</v>
      </c>
      <c r="B3" s="6">
        <v>35</v>
      </c>
      <c r="C3" s="10">
        <f>B3</f>
        <v>35</v>
      </c>
    </row>
    <row r="4" spans="1:3" x14ac:dyDescent="0.25">
      <c r="A4" t="s">
        <v>11</v>
      </c>
      <c r="B4" s="14">
        <v>0.03</v>
      </c>
      <c r="C4" s="10">
        <f>B4*B3</f>
        <v>1.05</v>
      </c>
    </row>
    <row r="5" spans="1:3" x14ac:dyDescent="0.25">
      <c r="A5" t="s">
        <v>8</v>
      </c>
      <c r="B5" s="14">
        <v>2.8500000000000001E-2</v>
      </c>
      <c r="C5" s="10">
        <f>B5*B3</f>
        <v>0.99750000000000005</v>
      </c>
    </row>
    <row r="6" spans="1:3" ht="15.75" thickBot="1" x14ac:dyDescent="0.3">
      <c r="A6" t="s">
        <v>28</v>
      </c>
      <c r="B6" s="6">
        <v>0.5</v>
      </c>
      <c r="C6" s="10">
        <f>B6</f>
        <v>0.5</v>
      </c>
    </row>
    <row r="7" spans="1:3" ht="15.75" thickBot="1" x14ac:dyDescent="0.3">
      <c r="A7" s="11" t="s">
        <v>14</v>
      </c>
      <c r="C7" s="19">
        <f>SUM(C6+C5+C4+C3)</f>
        <v>37.547499999999999</v>
      </c>
    </row>
    <row r="8" spans="1:3" x14ac:dyDescent="0.25">
      <c r="C8" s="13"/>
    </row>
    <row r="9" spans="1:3" x14ac:dyDescent="0.25">
      <c r="A9" s="11" t="s">
        <v>7</v>
      </c>
      <c r="B9" s="8"/>
      <c r="C9" s="8"/>
    </row>
    <row r="10" spans="1:3" x14ac:dyDescent="0.25">
      <c r="A10" t="s">
        <v>5</v>
      </c>
      <c r="B10" s="3">
        <v>1</v>
      </c>
    </row>
    <row r="11" spans="1:3" x14ac:dyDescent="0.25">
      <c r="A11" t="s">
        <v>4</v>
      </c>
      <c r="B11" s="3">
        <v>5</v>
      </c>
    </row>
    <row r="12" spans="1:3" x14ac:dyDescent="0.25">
      <c r="A12" t="s">
        <v>1</v>
      </c>
      <c r="B12" s="3">
        <v>8</v>
      </c>
    </row>
    <row r="13" spans="1:3" x14ac:dyDescent="0.25">
      <c r="A13" t="s">
        <v>6</v>
      </c>
      <c r="C13" s="4">
        <f>(B11*B12)*B10</f>
        <v>40</v>
      </c>
    </row>
    <row r="15" spans="1:3" x14ac:dyDescent="0.25">
      <c r="A15" s="11" t="s">
        <v>17</v>
      </c>
    </row>
    <row r="16" spans="1:3" x14ac:dyDescent="0.25">
      <c r="A16" t="s">
        <v>3</v>
      </c>
      <c r="B16" s="15">
        <v>12</v>
      </c>
    </row>
    <row r="17" spans="1:3" x14ac:dyDescent="0.25">
      <c r="A17" t="s">
        <v>18</v>
      </c>
      <c r="C17" s="7">
        <f>($B$16/52)*B10</f>
        <v>0.23076923076923078</v>
      </c>
    </row>
    <row r="18" spans="1:3" x14ac:dyDescent="0.25">
      <c r="A18" t="s">
        <v>19</v>
      </c>
      <c r="C18" s="7">
        <f>C17*$B$12</f>
        <v>1.8461538461538463</v>
      </c>
    </row>
    <row r="19" spans="1:3" x14ac:dyDescent="0.25">
      <c r="A19" t="s">
        <v>20</v>
      </c>
      <c r="B19" s="3">
        <v>1</v>
      </c>
    </row>
    <row r="20" spans="1:3" x14ac:dyDescent="0.25">
      <c r="A20" t="s">
        <v>21</v>
      </c>
      <c r="C20" s="7">
        <f>(B19/52)*$B$10</f>
        <v>1.9230769230769232E-2</v>
      </c>
    </row>
    <row r="21" spans="1:3" x14ac:dyDescent="0.25">
      <c r="A21" t="s">
        <v>22</v>
      </c>
      <c r="C21" s="7">
        <f>C20*$B$12</f>
        <v>0.15384615384615385</v>
      </c>
    </row>
    <row r="22" spans="1:3" x14ac:dyDescent="0.25">
      <c r="A22" t="s">
        <v>23</v>
      </c>
      <c r="B22" s="15">
        <v>4</v>
      </c>
    </row>
    <row r="23" spans="1:3" x14ac:dyDescent="0.25">
      <c r="A23" t="s">
        <v>24</v>
      </c>
      <c r="C23" s="7">
        <f>($B$22/52)*C13</f>
        <v>3.0769230769230771</v>
      </c>
    </row>
    <row r="24" spans="1:3" x14ac:dyDescent="0.25">
      <c r="A24" t="s">
        <v>25</v>
      </c>
      <c r="B24" s="15">
        <v>10</v>
      </c>
    </row>
    <row r="25" spans="1:3" x14ac:dyDescent="0.25">
      <c r="A25" t="s">
        <v>26</v>
      </c>
      <c r="C25" s="7">
        <f>(B24/52)*$B$10</f>
        <v>0.19230769230769232</v>
      </c>
    </row>
    <row r="26" spans="1:3" x14ac:dyDescent="0.25">
      <c r="A26" t="s">
        <v>27</v>
      </c>
      <c r="C26" s="7">
        <f>C25*$B$12</f>
        <v>1.5384615384615385</v>
      </c>
    </row>
    <row r="27" spans="1:3" ht="15.75" thickBot="1" x14ac:dyDescent="0.3">
      <c r="A27" s="11" t="s">
        <v>29</v>
      </c>
      <c r="C27" s="17">
        <f>SUM(C17:C26)</f>
        <v>7.0576923076923075</v>
      </c>
    </row>
    <row r="28" spans="1:3" ht="15.75" thickBot="1" x14ac:dyDescent="0.3">
      <c r="A28" s="11" t="s">
        <v>30</v>
      </c>
      <c r="C28" s="20">
        <f>(C27*B3)/C13</f>
        <v>6.1754807692307692</v>
      </c>
    </row>
    <row r="29" spans="1:3" ht="15.75" thickBot="1" x14ac:dyDescent="0.3">
      <c r="A29" s="11"/>
    </row>
    <row r="30" spans="1:3" ht="15.75" thickBot="1" x14ac:dyDescent="0.3">
      <c r="A30" s="11" t="s">
        <v>31</v>
      </c>
      <c r="C30" s="20">
        <f>C28+C7</f>
        <v>43.722980769230766</v>
      </c>
    </row>
    <row r="31" spans="1:3" x14ac:dyDescent="0.25">
      <c r="A31" s="11"/>
    </row>
    <row r="32" spans="1:3" x14ac:dyDescent="0.25">
      <c r="A32" s="11" t="s">
        <v>39</v>
      </c>
    </row>
    <row r="33" spans="1:3" x14ac:dyDescent="0.25">
      <c r="A33" t="s">
        <v>32</v>
      </c>
      <c r="B33" s="2">
        <v>65</v>
      </c>
    </row>
    <row r="34" spans="1:3" x14ac:dyDescent="0.25">
      <c r="A34" t="s">
        <v>33</v>
      </c>
      <c r="C34" s="5">
        <f>B33*C13</f>
        <v>2600</v>
      </c>
    </row>
    <row r="35" spans="1:3" x14ac:dyDescent="0.25">
      <c r="A35" t="s">
        <v>34</v>
      </c>
      <c r="C35" s="5">
        <f>(B33-C30)*C13</f>
        <v>851.08076923076942</v>
      </c>
    </row>
    <row r="36" spans="1:3" x14ac:dyDescent="0.25">
      <c r="A36" t="s">
        <v>2</v>
      </c>
      <c r="B36" s="3">
        <v>1</v>
      </c>
    </row>
    <row r="37" spans="1:3" x14ac:dyDescent="0.25">
      <c r="A37" t="s">
        <v>12</v>
      </c>
      <c r="C37" s="9">
        <f>(B12-B36)/B12</f>
        <v>0.875</v>
      </c>
    </row>
    <row r="38" spans="1:3" x14ac:dyDescent="0.25">
      <c r="A38" t="s">
        <v>13</v>
      </c>
      <c r="C38" s="9">
        <f>B36/B12</f>
        <v>0.125</v>
      </c>
    </row>
    <row r="39" spans="1:3" x14ac:dyDescent="0.25">
      <c r="A39" t="s">
        <v>15</v>
      </c>
      <c r="C39" s="16">
        <f>C37*C13</f>
        <v>35</v>
      </c>
    </row>
    <row r="40" spans="1:3" x14ac:dyDescent="0.25">
      <c r="A40" t="s">
        <v>16</v>
      </c>
      <c r="C40" s="16">
        <f>C13-C39</f>
        <v>5</v>
      </c>
    </row>
    <row r="41" spans="1:3" x14ac:dyDescent="0.25">
      <c r="A41" s="11" t="s">
        <v>35</v>
      </c>
      <c r="C41" s="18">
        <f>B33*C39</f>
        <v>2275</v>
      </c>
    </row>
    <row r="42" spans="1:3" x14ac:dyDescent="0.25">
      <c r="A42" s="11" t="s">
        <v>41</v>
      </c>
      <c r="C42" s="18">
        <f>C30*C13</f>
        <v>1748.9192307692306</v>
      </c>
    </row>
    <row r="43" spans="1:3" ht="15.75" thickBot="1" x14ac:dyDescent="0.3">
      <c r="A43" s="11" t="s">
        <v>36</v>
      </c>
      <c r="C43" s="18">
        <f>C41-C42</f>
        <v>526.08076923076942</v>
      </c>
    </row>
    <row r="44" spans="1:3" ht="15.75" thickBot="1" x14ac:dyDescent="0.3">
      <c r="A44" s="11" t="s">
        <v>37</v>
      </c>
      <c r="C44" s="21">
        <f>C43/(C39+C40)</f>
        <v>13.152019230769236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618F-FFD0-487C-A354-6A7893BF216C}">
  <dimension ref="A1:C47"/>
  <sheetViews>
    <sheetView tabSelected="1" workbookViewId="0">
      <selection activeCell="I41" sqref="I41"/>
    </sheetView>
  </sheetViews>
  <sheetFormatPr defaultRowHeight="15" x14ac:dyDescent="0.25"/>
  <cols>
    <col min="1" max="1" width="50" bestFit="1" customWidth="1"/>
    <col min="2" max="2" width="17.5703125" customWidth="1"/>
    <col min="3" max="3" width="17" customWidth="1"/>
  </cols>
  <sheetData>
    <row r="1" spans="1:3" ht="85.5" customHeight="1" x14ac:dyDescent="0.25">
      <c r="A1" t="e" vm="1">
        <v>#VALUE!</v>
      </c>
      <c r="B1" s="23" t="s">
        <v>43</v>
      </c>
      <c r="C1" s="23" t="s">
        <v>42</v>
      </c>
    </row>
    <row r="2" spans="1:3" s="1" customFormat="1" x14ac:dyDescent="0.25">
      <c r="A2" s="12" t="s">
        <v>0</v>
      </c>
      <c r="B2" s="22" t="s">
        <v>38</v>
      </c>
    </row>
    <row r="3" spans="1:3" s="1" customFormat="1" x14ac:dyDescent="0.25">
      <c r="A3" s="12" t="s">
        <v>9</v>
      </c>
    </row>
    <row r="4" spans="1:3" x14ac:dyDescent="0.25">
      <c r="A4" t="s">
        <v>10</v>
      </c>
      <c r="B4" s="6">
        <v>35</v>
      </c>
      <c r="C4" s="10">
        <f>B4</f>
        <v>35</v>
      </c>
    </row>
    <row r="5" spans="1:3" x14ac:dyDescent="0.25">
      <c r="A5" t="s">
        <v>11</v>
      </c>
      <c r="B5" s="14">
        <v>0.03</v>
      </c>
      <c r="C5" s="10">
        <f>B5*B4</f>
        <v>1.05</v>
      </c>
    </row>
    <row r="6" spans="1:3" x14ac:dyDescent="0.25">
      <c r="A6" t="s">
        <v>8</v>
      </c>
      <c r="B6" s="14">
        <v>2.8500000000000001E-2</v>
      </c>
      <c r="C6" s="10">
        <f>B6*B4</f>
        <v>0.99750000000000005</v>
      </c>
    </row>
    <row r="7" spans="1:3" ht="15.75" thickBot="1" x14ac:dyDescent="0.3">
      <c r="A7" t="s">
        <v>28</v>
      </c>
      <c r="B7" s="6">
        <v>0.5</v>
      </c>
      <c r="C7" s="10">
        <f>B7</f>
        <v>0.5</v>
      </c>
    </row>
    <row r="8" spans="1:3" ht="15.75" thickBot="1" x14ac:dyDescent="0.3">
      <c r="A8" s="11" t="s">
        <v>14</v>
      </c>
      <c r="C8" s="19">
        <f>SUM(C7+C6+C5+C4)</f>
        <v>37.547499999999999</v>
      </c>
    </row>
    <row r="9" spans="1:3" x14ac:dyDescent="0.25">
      <c r="C9" s="13"/>
    </row>
    <row r="10" spans="1:3" x14ac:dyDescent="0.25">
      <c r="A10" s="11" t="s">
        <v>7</v>
      </c>
      <c r="B10" s="8"/>
      <c r="C10" s="8"/>
    </row>
    <row r="11" spans="1:3" x14ac:dyDescent="0.25">
      <c r="A11" t="s">
        <v>5</v>
      </c>
      <c r="B11" s="3">
        <v>1</v>
      </c>
    </row>
    <row r="12" spans="1:3" x14ac:dyDescent="0.25">
      <c r="A12" t="s">
        <v>4</v>
      </c>
      <c r="B12" s="3">
        <v>5</v>
      </c>
    </row>
    <row r="13" spans="1:3" x14ac:dyDescent="0.25">
      <c r="A13" t="s">
        <v>1</v>
      </c>
      <c r="B13" s="3">
        <v>8</v>
      </c>
    </row>
    <row r="14" spans="1:3" x14ac:dyDescent="0.25">
      <c r="A14" t="s">
        <v>6</v>
      </c>
      <c r="C14" s="4">
        <f>(B12*B13)*B11</f>
        <v>40</v>
      </c>
    </row>
    <row r="16" spans="1:3" x14ac:dyDescent="0.25">
      <c r="A16" s="11" t="s">
        <v>17</v>
      </c>
    </row>
    <row r="17" spans="1:3" x14ac:dyDescent="0.25">
      <c r="A17" t="s">
        <v>3</v>
      </c>
      <c r="B17" s="15">
        <v>12</v>
      </c>
    </row>
    <row r="18" spans="1:3" x14ac:dyDescent="0.25">
      <c r="A18" t="s">
        <v>18</v>
      </c>
      <c r="C18" s="7">
        <f>($B$17/52)*B11</f>
        <v>0.23076923076923078</v>
      </c>
    </row>
    <row r="19" spans="1:3" x14ac:dyDescent="0.25">
      <c r="A19" t="s">
        <v>19</v>
      </c>
      <c r="C19" s="7">
        <f>C18*$B$13</f>
        <v>1.8461538461538463</v>
      </c>
    </row>
    <row r="20" spans="1:3" x14ac:dyDescent="0.25">
      <c r="A20" t="s">
        <v>20</v>
      </c>
      <c r="B20" s="3">
        <v>1</v>
      </c>
    </row>
    <row r="21" spans="1:3" x14ac:dyDescent="0.25">
      <c r="A21" t="s">
        <v>21</v>
      </c>
      <c r="C21" s="7">
        <f>(B20/52)*$B$11</f>
        <v>1.9230769230769232E-2</v>
      </c>
    </row>
    <row r="22" spans="1:3" x14ac:dyDescent="0.25">
      <c r="A22" t="s">
        <v>22</v>
      </c>
      <c r="C22" s="7">
        <f>C21*$B$13</f>
        <v>0.15384615384615385</v>
      </c>
    </row>
    <row r="23" spans="1:3" x14ac:dyDescent="0.25">
      <c r="A23" t="s">
        <v>23</v>
      </c>
      <c r="B23" s="15">
        <v>4</v>
      </c>
    </row>
    <row r="24" spans="1:3" x14ac:dyDescent="0.25">
      <c r="A24" t="s">
        <v>24</v>
      </c>
      <c r="C24" s="7">
        <f>($B$23/52)*C14</f>
        <v>3.0769230769230771</v>
      </c>
    </row>
    <row r="25" spans="1:3" x14ac:dyDescent="0.25">
      <c r="A25" t="s">
        <v>25</v>
      </c>
      <c r="B25" s="15">
        <v>10</v>
      </c>
    </row>
    <row r="26" spans="1:3" x14ac:dyDescent="0.25">
      <c r="A26" t="s">
        <v>26</v>
      </c>
      <c r="C26" s="7">
        <f>(B25/52)*$B$11</f>
        <v>0.19230769230769232</v>
      </c>
    </row>
    <row r="27" spans="1:3" x14ac:dyDescent="0.25">
      <c r="A27" t="s">
        <v>27</v>
      </c>
      <c r="C27" s="7">
        <f>C26*$B$13</f>
        <v>1.5384615384615385</v>
      </c>
    </row>
    <row r="28" spans="1:3" ht="15.75" thickBot="1" x14ac:dyDescent="0.3">
      <c r="A28" s="11" t="s">
        <v>29</v>
      </c>
      <c r="C28" s="17">
        <f>SUM(C18:C27)</f>
        <v>7.0576923076923075</v>
      </c>
    </row>
    <row r="29" spans="1:3" ht="15.75" thickBot="1" x14ac:dyDescent="0.3">
      <c r="A29" s="11" t="s">
        <v>30</v>
      </c>
      <c r="C29" s="20">
        <f>(C28*B4)/C14</f>
        <v>6.1754807692307692</v>
      </c>
    </row>
    <row r="30" spans="1:3" ht="15.75" thickBot="1" x14ac:dyDescent="0.3">
      <c r="A30" s="11"/>
    </row>
    <row r="31" spans="1:3" ht="15.75" thickBot="1" x14ac:dyDescent="0.3">
      <c r="A31" s="24" t="s">
        <v>31</v>
      </c>
      <c r="C31" s="20">
        <f>C29+C8</f>
        <v>43.722980769230766</v>
      </c>
    </row>
    <row r="32" spans="1:3" x14ac:dyDescent="0.25">
      <c r="A32" s="11"/>
    </row>
    <row r="33" spans="1:3" x14ac:dyDescent="0.25">
      <c r="A33" s="11" t="s">
        <v>39</v>
      </c>
    </row>
    <row r="34" spans="1:3" x14ac:dyDescent="0.25">
      <c r="A34" t="s">
        <v>32</v>
      </c>
      <c r="B34" s="2">
        <v>65</v>
      </c>
    </row>
    <row r="35" spans="1:3" x14ac:dyDescent="0.25">
      <c r="A35" t="s">
        <v>33</v>
      </c>
      <c r="C35" s="5">
        <f>B34*C14</f>
        <v>2600</v>
      </c>
    </row>
    <row r="36" spans="1:3" x14ac:dyDescent="0.25">
      <c r="A36" t="s">
        <v>34</v>
      </c>
      <c r="C36" s="5">
        <f>(B34-C31)*C14</f>
        <v>851.08076923076942</v>
      </c>
    </row>
    <row r="37" spans="1:3" x14ac:dyDescent="0.25">
      <c r="A37" t="s">
        <v>40</v>
      </c>
      <c r="B37" s="3">
        <v>1</v>
      </c>
    </row>
    <row r="38" spans="1:3" x14ac:dyDescent="0.25">
      <c r="A38" t="s">
        <v>12</v>
      </c>
      <c r="C38" s="9">
        <f>(B13-B37)/B13</f>
        <v>0.875</v>
      </c>
    </row>
    <row r="39" spans="1:3" x14ac:dyDescent="0.25">
      <c r="A39" t="s">
        <v>13</v>
      </c>
      <c r="C39" s="9">
        <f>B37/B13</f>
        <v>0.125</v>
      </c>
    </row>
    <row r="40" spans="1:3" x14ac:dyDescent="0.25">
      <c r="A40" t="s">
        <v>15</v>
      </c>
      <c r="C40" s="16">
        <f>C38*C14</f>
        <v>35</v>
      </c>
    </row>
    <row r="41" spans="1:3" x14ac:dyDescent="0.25">
      <c r="A41" t="s">
        <v>16</v>
      </c>
      <c r="C41" s="16">
        <f>C14-C40</f>
        <v>5</v>
      </c>
    </row>
    <row r="42" spans="1:3" x14ac:dyDescent="0.25">
      <c r="A42" s="11" t="s">
        <v>35</v>
      </c>
      <c r="C42" s="18">
        <f>B34*C40</f>
        <v>2275</v>
      </c>
    </row>
    <row r="43" spans="1:3" x14ac:dyDescent="0.25">
      <c r="A43" s="11" t="s">
        <v>41</v>
      </c>
      <c r="C43" s="18">
        <f>C31*C14</f>
        <v>1748.9192307692306</v>
      </c>
    </row>
    <row r="44" spans="1:3" ht="15.75" thickBot="1" x14ac:dyDescent="0.3">
      <c r="A44" s="11" t="s">
        <v>36</v>
      </c>
      <c r="C44" s="18">
        <f>C42-C43</f>
        <v>526.08076923076942</v>
      </c>
    </row>
    <row r="45" spans="1:3" ht="15.75" thickBot="1" x14ac:dyDescent="0.3">
      <c r="A45" s="24" t="s">
        <v>37</v>
      </c>
      <c r="C45" s="21">
        <f>C44/(C40+C41)</f>
        <v>13.152019230769236</v>
      </c>
    </row>
    <row r="46" spans="1:3" x14ac:dyDescent="0.25">
      <c r="A46" s="11"/>
      <c r="C46" s="8"/>
    </row>
    <row r="47" spans="1:3" x14ac:dyDescent="0.25">
      <c r="A47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Data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Park</dc:creator>
  <cp:lastModifiedBy>Beth Park</cp:lastModifiedBy>
  <dcterms:created xsi:type="dcterms:W3CDTF">2024-08-29T22:05:27Z</dcterms:created>
  <dcterms:modified xsi:type="dcterms:W3CDTF">2024-10-03T05:11:47Z</dcterms:modified>
</cp:coreProperties>
</file>