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4cfce5e9344ff0/Documents/"/>
    </mc:Choice>
  </mc:AlternateContent>
  <xr:revisionPtr revIDLastSave="0" documentId="8_{A5585662-6BEF-42AC-988B-6C5C37297EFA}" xr6:coauthVersionLast="47" xr6:coauthVersionMax="47" xr10:uidLastSave="{00000000-0000-0000-0000-000000000000}"/>
  <bookViews>
    <workbookView xWindow="-120" yWindow="-120" windowWidth="20730" windowHeight="11040" activeTab="1" xr2:uid="{9F23EA2E-49A3-4ACE-B606-219A4397ED6B}"/>
  </bookViews>
  <sheets>
    <sheet name="PLANTEAMIENTO" sheetId="1" r:id="rId1"/>
    <sheet name="AFH" sheetId="2" r:id="rId2"/>
    <sheet name="BALANCE DE COMPROBACION" sheetId="3" r:id="rId3"/>
  </sheets>
  <definedNames>
    <definedName name="_xlnm._FilterDatabase" localSheetId="1" hidden="1">AFH!$B$3:$E$30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D19" i="3"/>
  <c r="E18" i="3"/>
  <c r="D9" i="3"/>
  <c r="E30" i="2"/>
  <c r="D29" i="2"/>
  <c r="E26" i="2"/>
  <c r="E25" i="2"/>
  <c r="D24" i="2"/>
  <c r="D23" i="2"/>
  <c r="E20" i="2"/>
  <c r="E15" i="3" s="1"/>
  <c r="E19" i="2"/>
  <c r="E12" i="3" s="1"/>
  <c r="D18" i="2"/>
  <c r="D20" i="2"/>
  <c r="D19" i="2"/>
  <c r="D14" i="2"/>
  <c r="D7" i="3" s="1"/>
  <c r="D13" i="2"/>
  <c r="D8" i="3" s="1"/>
  <c r="E12" i="2"/>
  <c r="E16" i="3" s="1"/>
  <c r="E11" i="2"/>
  <c r="E14" i="2"/>
  <c r="E13" i="2"/>
  <c r="D12" i="2"/>
  <c r="E7" i="2"/>
  <c r="E6" i="2"/>
  <c r="D5" i="2"/>
  <c r="D4" i="2"/>
  <c r="O5" i="1"/>
  <c r="N5" i="1"/>
  <c r="N6" i="1"/>
  <c r="N7" i="1"/>
  <c r="N8" i="1"/>
  <c r="N4" i="1"/>
  <c r="D17" i="3" l="1"/>
  <c r="E13" i="3"/>
  <c r="E14" i="3"/>
  <c r="E21" i="2"/>
  <c r="E11" i="3" s="1"/>
  <c r="E8" i="2"/>
  <c r="E5" i="3" s="1"/>
  <c r="D15" i="2"/>
  <c r="D4" i="3" s="1"/>
  <c r="E27" i="2"/>
  <c r="D22" i="3" l="1"/>
  <c r="E22" i="3"/>
  <c r="E9" i="2"/>
  <c r="E10" i="3" s="1"/>
  <c r="D16" i="2"/>
  <c r="D6" i="3" s="1"/>
  <c r="E32" i="2" l="1"/>
  <c r="D32" i="2"/>
</calcChain>
</file>

<file path=xl/sharedStrings.xml><?xml version="1.0" encoding="utf-8"?>
<sst xmlns="http://schemas.openxmlformats.org/spreadsheetml/2006/main" count="64" uniqueCount="45">
  <si>
    <t>PLANTEAMIENTO MES MAYO</t>
  </si>
  <si>
    <t>No.</t>
  </si>
  <si>
    <t>FECHA</t>
  </si>
  <si>
    <t>CANT</t>
  </si>
  <si>
    <t>V. UNIT.</t>
  </si>
  <si>
    <t>SUBTOTAL</t>
  </si>
  <si>
    <t>COSTO DE VENTAS</t>
  </si>
  <si>
    <t xml:space="preserve"> Compramos 4 televisores nuevos $4.500.000,Iva,Retefuente,ReteIca,cancelamos el 50% con cheque, saldo a 30 dias</t>
  </si>
  <si>
    <t>Vendemos televisores $7.000.000,Iva,Retefuente,ReteIca,nos cancelan el 90% en efectivo, saldo a 60 dias</t>
  </si>
  <si>
    <t>Honorarios $3.000.000,Retefuente,ReteIca</t>
  </si>
  <si>
    <t>Compramos Mercancias $35.000.000,Iva, Retefuente, ReteIca a credito</t>
  </si>
  <si>
    <t>Servicio publico Internet $150.000</t>
  </si>
  <si>
    <t>CÓDIGOS</t>
  </si>
  <si>
    <t>CUENTAS</t>
  </si>
  <si>
    <t>DÉBITOS</t>
  </si>
  <si>
    <t>CRÉDITOS</t>
  </si>
  <si>
    <t xml:space="preserve">    CÓDIGOS</t>
  </si>
  <si>
    <t xml:space="preserve">   CUENTAS</t>
  </si>
  <si>
    <t xml:space="preserve">   DÉBITOS</t>
  </si>
  <si>
    <t xml:space="preserve">   CRÉDITOS</t>
  </si>
  <si>
    <t>ASIENTO DE FORMA HORIZONTAL</t>
  </si>
  <si>
    <t>Iva  descontable19%</t>
  </si>
  <si>
    <t>ReteIca compras 11,04*1000</t>
  </si>
  <si>
    <t xml:space="preserve">Proveedores </t>
  </si>
  <si>
    <t>Compramos Televisores</t>
  </si>
  <si>
    <t>Retefuente 2,5%</t>
  </si>
  <si>
    <t xml:space="preserve">Bancos 50% </t>
  </si>
  <si>
    <t>Iva generado 19%</t>
  </si>
  <si>
    <t>ReteIca ventas 11,04*1000</t>
  </si>
  <si>
    <t>Clientes vehiculo</t>
  </si>
  <si>
    <t>Vendemos Televisores</t>
  </si>
  <si>
    <t>Retefuente ventas 2,5%</t>
  </si>
  <si>
    <t>Caja general 90%</t>
  </si>
  <si>
    <t>Honorarios</t>
  </si>
  <si>
    <t>Retefuente 11%</t>
  </si>
  <si>
    <t>Reteica 9,66*1000</t>
  </si>
  <si>
    <t>Costos y gastos x pagar</t>
  </si>
  <si>
    <t>Compramos Mercancias</t>
  </si>
  <si>
    <t>proveedores</t>
  </si>
  <si>
    <t>Costos y Gastos por pagar</t>
  </si>
  <si>
    <t>Servicios publico internet</t>
  </si>
  <si>
    <t>Sumas Iguales</t>
  </si>
  <si>
    <t>Balance de comprobacion</t>
  </si>
  <si>
    <t>Reteica  11,04*1000</t>
  </si>
  <si>
    <t>Iva descontable 19%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</si>
</sst>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2" tint="-0.89999084444715716"/>
      <name val="Arial Black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Arial Black"/>
      <family val="2"/>
    </font>
    <font>
      <b/>
      <sz val="14"/>
      <color theme="2" tint="-0.89999084444715716"/>
      <name val="Calibri"/>
      <family val="2"/>
      <scheme val="minor"/>
    </font>
    <font>
      <sz val="12"/>
      <color theme="7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4" fontId="0" fillId="0" borderId="0" xfId="0" applyNumberFormat="1"/>
    <xf numFmtId="1" fontId="3" fillId="0" borderId="0" xfId="1" applyNumberFormat="1" applyFont="1"/>
    <xf numFmtId="1" fontId="0" fillId="0" borderId="0" xfId="1" applyNumberFormat="1" applyFont="1"/>
    <xf numFmtId="3" fontId="0" fillId="0" borderId="0" xfId="1" applyNumberFormat="1" applyFont="1"/>
    <xf numFmtId="0" fontId="4" fillId="0" borderId="0" xfId="0" applyFont="1"/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8" fillId="2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8F1C4-91CF-4C2E-B495-A399807A9B3A}">
  <dimension ref="A2:O8"/>
  <sheetViews>
    <sheetView workbookViewId="0">
      <selection activeCell="M7" sqref="M7"/>
    </sheetView>
  </sheetViews>
  <sheetFormatPr baseColWidth="10" defaultRowHeight="15" x14ac:dyDescent="0.25"/>
  <cols>
    <col min="1" max="1" width="5" customWidth="1"/>
    <col min="8" max="8" width="13.42578125" customWidth="1"/>
    <col min="11" max="11" width="14.140625" customWidth="1"/>
    <col min="12" max="12" width="15.7109375" customWidth="1"/>
    <col min="15" max="15" width="20.140625" customWidth="1"/>
  </cols>
  <sheetData>
    <row r="2" spans="1:15" x14ac:dyDescent="0.25">
      <c r="B2" s="1" t="s">
        <v>0</v>
      </c>
      <c r="C2" s="1"/>
      <c r="D2" s="1"/>
    </row>
    <row r="3" spans="1:15" x14ac:dyDescent="0.25">
      <c r="A3" s="1" t="s">
        <v>1</v>
      </c>
      <c r="B3" s="1" t="s">
        <v>2</v>
      </c>
      <c r="L3" s="1" t="s">
        <v>3</v>
      </c>
      <c r="M3" s="1" t="s">
        <v>4</v>
      </c>
      <c r="N3" s="1" t="s">
        <v>5</v>
      </c>
      <c r="O3" s="1" t="s">
        <v>6</v>
      </c>
    </row>
    <row r="4" spans="1:15" x14ac:dyDescent="0.25">
      <c r="A4">
        <v>1</v>
      </c>
      <c r="B4" s="2">
        <v>45446</v>
      </c>
      <c r="C4" t="s">
        <v>7</v>
      </c>
      <c r="L4" s="3">
        <v>4</v>
      </c>
      <c r="M4" s="5">
        <v>4500000</v>
      </c>
      <c r="N4" s="5">
        <f>M4</f>
        <v>4500000</v>
      </c>
      <c r="O4" s="5"/>
    </row>
    <row r="5" spans="1:15" x14ac:dyDescent="0.25">
      <c r="A5">
        <v>2</v>
      </c>
      <c r="B5" s="2">
        <v>45447</v>
      </c>
      <c r="C5" t="s">
        <v>8</v>
      </c>
      <c r="L5" s="4">
        <v>1</v>
      </c>
      <c r="M5" s="5">
        <v>7000000</v>
      </c>
      <c r="N5" s="5">
        <f t="shared" ref="N5:N8" si="0">M5</f>
        <v>7000000</v>
      </c>
      <c r="O5" s="5">
        <f>N5/1.19</f>
        <v>5882352.9411764713</v>
      </c>
    </row>
    <row r="6" spans="1:15" x14ac:dyDescent="0.25">
      <c r="A6">
        <v>3</v>
      </c>
      <c r="B6" s="2">
        <v>45448</v>
      </c>
      <c r="C6" t="s">
        <v>9</v>
      </c>
      <c r="L6" s="4">
        <v>1</v>
      </c>
      <c r="M6" s="5">
        <v>3500000</v>
      </c>
      <c r="N6" s="5">
        <f t="shared" si="0"/>
        <v>3500000</v>
      </c>
      <c r="O6" s="5"/>
    </row>
    <row r="7" spans="1:15" x14ac:dyDescent="0.25">
      <c r="A7">
        <v>4</v>
      </c>
      <c r="B7" s="2">
        <v>45449</v>
      </c>
      <c r="C7" t="s">
        <v>10</v>
      </c>
      <c r="L7" s="4">
        <v>1</v>
      </c>
      <c r="M7" s="5">
        <v>35000000</v>
      </c>
      <c r="N7" s="5">
        <f t="shared" si="0"/>
        <v>35000000</v>
      </c>
      <c r="O7" s="5"/>
    </row>
    <row r="8" spans="1:15" x14ac:dyDescent="0.25">
      <c r="A8">
        <v>5</v>
      </c>
      <c r="B8" s="2">
        <v>45450</v>
      </c>
      <c r="C8" t="s">
        <v>11</v>
      </c>
      <c r="L8" s="4">
        <v>1</v>
      </c>
      <c r="M8" s="5">
        <v>150000</v>
      </c>
      <c r="N8" s="5">
        <f t="shared" si="0"/>
        <v>150000</v>
      </c>
      <c r="O8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C04B-9771-4331-8E6B-4D937B8965B3}">
  <dimension ref="A2:E32"/>
  <sheetViews>
    <sheetView tabSelected="1" zoomScale="80" zoomScaleNormal="80" workbookViewId="0">
      <selection activeCell="I9" sqref="I9"/>
    </sheetView>
  </sheetViews>
  <sheetFormatPr baseColWidth="10" defaultRowHeight="15" x14ac:dyDescent="0.25"/>
  <cols>
    <col min="1" max="1" width="3.85546875" customWidth="1"/>
    <col min="3" max="3" width="31.140625" customWidth="1"/>
    <col min="4" max="4" width="16" customWidth="1"/>
    <col min="5" max="5" width="15.7109375" customWidth="1"/>
  </cols>
  <sheetData>
    <row r="2" spans="1:5" ht="19.5" x14ac:dyDescent="0.4">
      <c r="C2" s="6" t="s">
        <v>20</v>
      </c>
    </row>
    <row r="3" spans="1:5" x14ac:dyDescent="0.25">
      <c r="B3" s="1" t="s">
        <v>16</v>
      </c>
      <c r="C3" s="1" t="s">
        <v>17</v>
      </c>
      <c r="D3" s="1" t="s">
        <v>18</v>
      </c>
      <c r="E3" s="1" t="s">
        <v>19</v>
      </c>
    </row>
    <row r="4" spans="1:5" x14ac:dyDescent="0.25">
      <c r="A4">
        <v>1</v>
      </c>
      <c r="B4">
        <v>143505</v>
      </c>
      <c r="C4" t="s">
        <v>24</v>
      </c>
      <c r="D4" s="7">
        <f>PLANTEAMIENTO!N4</f>
        <v>4500000</v>
      </c>
      <c r="E4" s="7">
        <v>0</v>
      </c>
    </row>
    <row r="5" spans="1:5" x14ac:dyDescent="0.25">
      <c r="B5">
        <v>240802</v>
      </c>
      <c r="C5" t="s">
        <v>21</v>
      </c>
      <c r="D5" s="7">
        <f>D4*0.19</f>
        <v>855000</v>
      </c>
      <c r="E5" s="7">
        <v>0</v>
      </c>
    </row>
    <row r="6" spans="1:5" x14ac:dyDescent="0.25">
      <c r="B6">
        <v>236540</v>
      </c>
      <c r="C6" t="s">
        <v>25</v>
      </c>
      <c r="D6" s="7">
        <v>0</v>
      </c>
      <c r="E6" s="7">
        <f>D4*0.025</f>
        <v>112500</v>
      </c>
    </row>
    <row r="7" spans="1:5" x14ac:dyDescent="0.25">
      <c r="B7">
        <v>236805</v>
      </c>
      <c r="C7" t="s">
        <v>22</v>
      </c>
      <c r="D7" s="7">
        <v>0</v>
      </c>
      <c r="E7" s="7">
        <f>D4*0.01104</f>
        <v>49680</v>
      </c>
    </row>
    <row r="8" spans="1:5" x14ac:dyDescent="0.25">
      <c r="B8">
        <v>111005</v>
      </c>
      <c r="C8" t="s">
        <v>26</v>
      </c>
      <c r="D8" s="7">
        <v>0</v>
      </c>
      <c r="E8" s="7">
        <f>(D4+D5-E6-E7)*0.5</f>
        <v>2596410</v>
      </c>
    </row>
    <row r="9" spans="1:5" x14ac:dyDescent="0.25">
      <c r="B9">
        <v>220505</v>
      </c>
      <c r="C9" t="s">
        <v>23</v>
      </c>
      <c r="D9" s="7">
        <v>0</v>
      </c>
      <c r="E9" s="7">
        <f>D4+D5-E6-E7-E8</f>
        <v>2596410</v>
      </c>
    </row>
    <row r="11" spans="1:5" x14ac:dyDescent="0.25">
      <c r="A11">
        <v>2</v>
      </c>
      <c r="B11">
        <v>413536</v>
      </c>
      <c r="C11" t="s">
        <v>30</v>
      </c>
      <c r="D11" s="7">
        <v>0</v>
      </c>
      <c r="E11" s="7">
        <f>PLANTEAMIENTO!O5</f>
        <v>5882352.9411764713</v>
      </c>
    </row>
    <row r="12" spans="1:5" x14ac:dyDescent="0.25">
      <c r="B12">
        <v>240801</v>
      </c>
      <c r="C12" t="s">
        <v>27</v>
      </c>
      <c r="D12" s="7">
        <f>D11*0.19</f>
        <v>0</v>
      </c>
      <c r="E12" s="7">
        <f>E11*0.19</f>
        <v>1117647.0588235296</v>
      </c>
    </row>
    <row r="13" spans="1:5" x14ac:dyDescent="0.25">
      <c r="B13">
        <v>135515</v>
      </c>
      <c r="C13" t="s">
        <v>31</v>
      </c>
      <c r="D13" s="7">
        <f>E11*0.025</f>
        <v>147058.82352941178</v>
      </c>
      <c r="E13" s="7">
        <f>D11*0.025</f>
        <v>0</v>
      </c>
    </row>
    <row r="14" spans="1:5" x14ac:dyDescent="0.25">
      <c r="B14">
        <v>135510</v>
      </c>
      <c r="C14" t="s">
        <v>28</v>
      </c>
      <c r="D14" s="7">
        <f>E11*0.01104</f>
        <v>64941.176470588238</v>
      </c>
      <c r="E14" s="7">
        <f>D11*0.01104</f>
        <v>0</v>
      </c>
    </row>
    <row r="15" spans="1:5" x14ac:dyDescent="0.25">
      <c r="B15">
        <v>110505</v>
      </c>
      <c r="C15" t="s">
        <v>32</v>
      </c>
      <c r="D15" s="7">
        <f>(E11+E12-D13-D14)*0.9</f>
        <v>6109200.0000000009</v>
      </c>
      <c r="E15" s="7">
        <v>0</v>
      </c>
    </row>
    <row r="16" spans="1:5" x14ac:dyDescent="0.25">
      <c r="B16">
        <v>130505</v>
      </c>
      <c r="C16" t="s">
        <v>29</v>
      </c>
      <c r="D16" s="7">
        <f>E11+E12-D13-D14-D15</f>
        <v>678800</v>
      </c>
      <c r="E16" s="7">
        <v>0</v>
      </c>
    </row>
    <row r="18" spans="1:5" x14ac:dyDescent="0.25">
      <c r="A18">
        <v>3</v>
      </c>
      <c r="B18">
        <v>511005</v>
      </c>
      <c r="C18" t="s">
        <v>33</v>
      </c>
      <c r="D18" s="7">
        <f>PLANTEAMIENTO!N6</f>
        <v>3500000</v>
      </c>
      <c r="E18" s="7"/>
    </row>
    <row r="19" spans="1:5" x14ac:dyDescent="0.25">
      <c r="B19">
        <v>236515</v>
      </c>
      <c r="C19" t="s">
        <v>34</v>
      </c>
      <c r="D19" s="7">
        <f>E18*0.11</f>
        <v>0</v>
      </c>
      <c r="E19" s="7">
        <f>D18*0.11</f>
        <v>385000</v>
      </c>
    </row>
    <row r="20" spans="1:5" x14ac:dyDescent="0.25">
      <c r="B20">
        <v>236805</v>
      </c>
      <c r="C20" t="s">
        <v>35</v>
      </c>
      <c r="D20" s="7">
        <f>E18*0.00966</f>
        <v>0</v>
      </c>
      <c r="E20" s="7">
        <f>D18*0.00966</f>
        <v>33810</v>
      </c>
    </row>
    <row r="21" spans="1:5" x14ac:dyDescent="0.25">
      <c r="B21">
        <v>233525</v>
      </c>
      <c r="C21" t="s">
        <v>36</v>
      </c>
      <c r="D21" s="7"/>
      <c r="E21" s="7">
        <f>D18-E19-E20</f>
        <v>3081190</v>
      </c>
    </row>
    <row r="23" spans="1:5" x14ac:dyDescent="0.25">
      <c r="A23">
        <v>4</v>
      </c>
      <c r="B23">
        <v>143505</v>
      </c>
      <c r="C23" t="s">
        <v>37</v>
      </c>
      <c r="D23" s="7">
        <f>PLANTEAMIENTO!N7</f>
        <v>35000000</v>
      </c>
      <c r="E23" s="7">
        <v>0</v>
      </c>
    </row>
    <row r="24" spans="1:5" x14ac:dyDescent="0.25">
      <c r="B24">
        <v>240802</v>
      </c>
      <c r="C24" t="s">
        <v>44</v>
      </c>
      <c r="D24" s="7">
        <f>D23*0.19</f>
        <v>6650000</v>
      </c>
      <c r="E24" s="7">
        <v>0</v>
      </c>
    </row>
    <row r="25" spans="1:5" x14ac:dyDescent="0.25">
      <c r="B25">
        <v>236540</v>
      </c>
      <c r="C25" t="s">
        <v>31</v>
      </c>
      <c r="D25" s="7">
        <v>0</v>
      </c>
      <c r="E25" s="7">
        <f>D23*0.25</f>
        <v>8750000</v>
      </c>
    </row>
    <row r="26" spans="1:5" x14ac:dyDescent="0.25">
      <c r="B26">
        <v>236805</v>
      </c>
      <c r="C26" t="s">
        <v>43</v>
      </c>
      <c r="D26" s="7">
        <v>0</v>
      </c>
      <c r="E26" s="7">
        <f>D23*0.01104</f>
        <v>386400</v>
      </c>
    </row>
    <row r="27" spans="1:5" x14ac:dyDescent="0.25">
      <c r="B27">
        <v>220505</v>
      </c>
      <c r="C27" t="s">
        <v>38</v>
      </c>
      <c r="D27" s="7">
        <v>0</v>
      </c>
      <c r="E27" s="7">
        <f>D23+D24-E25-E26</f>
        <v>32513600</v>
      </c>
    </row>
    <row r="29" spans="1:5" x14ac:dyDescent="0.25">
      <c r="A29">
        <v>5</v>
      </c>
      <c r="B29">
        <v>513505</v>
      </c>
      <c r="C29" t="s">
        <v>40</v>
      </c>
      <c r="D29" s="7">
        <f>PLANTEAMIENTO!N8</f>
        <v>150000</v>
      </c>
      <c r="E29">
        <v>0</v>
      </c>
    </row>
    <row r="30" spans="1:5" x14ac:dyDescent="0.25">
      <c r="B30">
        <v>233525</v>
      </c>
      <c r="C30" t="s">
        <v>39</v>
      </c>
      <c r="D30" s="7">
        <v>0</v>
      </c>
      <c r="E30" s="7">
        <f>D29</f>
        <v>150000</v>
      </c>
    </row>
    <row r="32" spans="1:5" ht="23.25" x14ac:dyDescent="0.35">
      <c r="C32" s="8" t="s">
        <v>41</v>
      </c>
      <c r="D32" s="7">
        <f>SUM(D4:D31)</f>
        <v>57655000</v>
      </c>
      <c r="E32" s="7">
        <f>SUM(E4:E31)</f>
        <v>57655000</v>
      </c>
    </row>
  </sheetData>
  <autoFilter ref="B3:E30" xr:uid="{7FFCC04B-9771-4331-8E6B-4D937B8965B3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B82A-3622-46D4-8EA9-CE2804289EA1}">
  <dimension ref="B2:E22"/>
  <sheetViews>
    <sheetView workbookViewId="0">
      <selection activeCell="F13" sqref="F13"/>
    </sheetView>
  </sheetViews>
  <sheetFormatPr baseColWidth="10" defaultRowHeight="15" x14ac:dyDescent="0.25"/>
  <cols>
    <col min="1" max="1" width="3.7109375" customWidth="1"/>
    <col min="2" max="2" width="12.5703125" customWidth="1"/>
    <col min="3" max="3" width="27.140625" customWidth="1"/>
    <col min="4" max="5" width="15.7109375" customWidth="1"/>
  </cols>
  <sheetData>
    <row r="2" spans="2:5" ht="24.75" x14ac:dyDescent="0.5">
      <c r="B2" s="9" t="s">
        <v>42</v>
      </c>
    </row>
    <row r="3" spans="2:5" x14ac:dyDescent="0.25">
      <c r="B3" s="1" t="s">
        <v>12</v>
      </c>
      <c r="C3" s="1" t="s">
        <v>13</v>
      </c>
      <c r="D3" s="1" t="s">
        <v>14</v>
      </c>
      <c r="E3" s="1" t="s">
        <v>15</v>
      </c>
    </row>
    <row r="4" spans="2:5" x14ac:dyDescent="0.25">
      <c r="B4">
        <v>110505</v>
      </c>
      <c r="C4" t="s">
        <v>32</v>
      </c>
      <c r="D4" s="7">
        <f>AFH!D15</f>
        <v>6109200.0000000009</v>
      </c>
    </row>
    <row r="5" spans="2:5" x14ac:dyDescent="0.25">
      <c r="B5">
        <v>111005</v>
      </c>
      <c r="C5" t="s">
        <v>26</v>
      </c>
      <c r="E5" s="7">
        <f>AFH!E8</f>
        <v>2596410</v>
      </c>
    </row>
    <row r="6" spans="2:5" x14ac:dyDescent="0.25">
      <c r="B6">
        <v>130505</v>
      </c>
      <c r="C6" t="s">
        <v>29</v>
      </c>
      <c r="D6" s="7">
        <f>AFH!D16</f>
        <v>678800</v>
      </c>
    </row>
    <row r="7" spans="2:5" x14ac:dyDescent="0.25">
      <c r="B7">
        <v>135510</v>
      </c>
      <c r="C7" t="s">
        <v>28</v>
      </c>
      <c r="D7" s="7">
        <f>AFH!D14</f>
        <v>64941.176470588238</v>
      </c>
    </row>
    <row r="8" spans="2:5" x14ac:dyDescent="0.25">
      <c r="B8">
        <v>135515</v>
      </c>
      <c r="C8" t="s">
        <v>31</v>
      </c>
      <c r="D8" s="7">
        <f>AFH!D13</f>
        <v>147058.82352941178</v>
      </c>
    </row>
    <row r="9" spans="2:5" x14ac:dyDescent="0.25">
      <c r="B9">
        <v>143505</v>
      </c>
      <c r="C9" t="s">
        <v>37</v>
      </c>
      <c r="D9" s="7">
        <f>AFH!D4+AFH!D23</f>
        <v>39500000</v>
      </c>
    </row>
    <row r="10" spans="2:5" x14ac:dyDescent="0.25">
      <c r="B10">
        <v>220505</v>
      </c>
      <c r="C10" t="s">
        <v>38</v>
      </c>
      <c r="E10" s="7">
        <f>AFH!E9+AFH!E27</f>
        <v>35110010</v>
      </c>
    </row>
    <row r="11" spans="2:5" x14ac:dyDescent="0.25">
      <c r="B11">
        <v>233525</v>
      </c>
      <c r="C11" t="s">
        <v>36</v>
      </c>
      <c r="E11" s="7">
        <f>AFH!E21+AFH!E30</f>
        <v>3231190</v>
      </c>
    </row>
    <row r="12" spans="2:5" x14ac:dyDescent="0.25">
      <c r="B12">
        <v>236515</v>
      </c>
      <c r="C12" t="s">
        <v>34</v>
      </c>
      <c r="E12" s="7">
        <f>AFH!E19</f>
        <v>385000</v>
      </c>
    </row>
    <row r="13" spans="2:5" x14ac:dyDescent="0.25">
      <c r="B13">
        <v>236540</v>
      </c>
      <c r="C13" t="s">
        <v>25</v>
      </c>
      <c r="E13" s="7">
        <f>AFH!E6+AFH!E25</f>
        <v>8862500</v>
      </c>
    </row>
    <row r="14" spans="2:5" x14ac:dyDescent="0.25">
      <c r="B14">
        <v>236805</v>
      </c>
      <c r="C14" t="s">
        <v>22</v>
      </c>
      <c r="E14" s="7">
        <f>AFH!E7+AFH!E26</f>
        <v>436080</v>
      </c>
    </row>
    <row r="15" spans="2:5" x14ac:dyDescent="0.25">
      <c r="B15">
        <v>236805</v>
      </c>
      <c r="C15" t="s">
        <v>35</v>
      </c>
      <c r="E15" s="7">
        <f>AFH!E20</f>
        <v>33810</v>
      </c>
    </row>
    <row r="16" spans="2:5" x14ac:dyDescent="0.25">
      <c r="B16">
        <v>240801</v>
      </c>
      <c r="C16" t="s">
        <v>27</v>
      </c>
      <c r="D16" s="7"/>
      <c r="E16" s="7">
        <f>AFH!E12</f>
        <v>1117647.0588235296</v>
      </c>
    </row>
    <row r="17" spans="2:5" x14ac:dyDescent="0.25">
      <c r="B17">
        <v>240802</v>
      </c>
      <c r="C17" t="s">
        <v>21</v>
      </c>
      <c r="D17" s="7">
        <f>AFH!D5+AFH!D24</f>
        <v>7505000</v>
      </c>
    </row>
    <row r="18" spans="2:5" x14ac:dyDescent="0.25">
      <c r="B18">
        <v>413536</v>
      </c>
      <c r="C18" t="s">
        <v>30</v>
      </c>
      <c r="E18" s="7">
        <f>AFH!E11</f>
        <v>5882352.9411764713</v>
      </c>
    </row>
    <row r="19" spans="2:5" x14ac:dyDescent="0.25">
      <c r="B19">
        <v>511005</v>
      </c>
      <c r="C19" t="s">
        <v>33</v>
      </c>
      <c r="D19" s="7">
        <f>AFH!D18</f>
        <v>3500000</v>
      </c>
    </row>
    <row r="20" spans="2:5" x14ac:dyDescent="0.25">
      <c r="B20">
        <v>513505</v>
      </c>
      <c r="C20" t="s">
        <v>40</v>
      </c>
      <c r="D20" s="7">
        <f>AFH!D29</f>
        <v>150000</v>
      </c>
    </row>
    <row r="22" spans="2:5" ht="18.75" x14ac:dyDescent="0.3">
      <c r="C22" s="10" t="s">
        <v>41</v>
      </c>
      <c r="D22" s="11">
        <f>SUM(D4:D20)</f>
        <v>57655000</v>
      </c>
      <c r="E22" s="11">
        <f>SUM(E4:E20)</f>
        <v>57655000</v>
      </c>
    </row>
  </sheetData>
  <sortState xmlns:xlrd2="http://schemas.microsoft.com/office/spreadsheetml/2017/richdata2" ref="B4:C21">
    <sortCondition ref="B4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PLANTEAMIENTO</vt:lpstr>
      <vt:lpstr>AFH</vt:lpstr>
      <vt:lpstr>BALANCE DE COMPROBACION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ospino</dc:creator>
  <cp:lastModifiedBy>brandy ospino</cp:lastModifiedBy>
  <cp:lastPrinted>2024-06-04T01:10:18Z</cp:lastPrinted>
  <dcterms:created xsi:type="dcterms:W3CDTF">2024-06-04T00:49:54Z</dcterms:created>
  <dcterms:modified xsi:type="dcterms:W3CDTF">2024-06-04T03:43:06Z</dcterms:modified>
</cp:coreProperties>
</file>